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18060" windowHeight="11385" tabRatio="865" firstSheet="10" activeTab="10"/>
  </bookViews>
  <sheets>
    <sheet name="Лист1" sheetId="31" r:id="rId1"/>
    <sheet name="10 эт" sheetId="17" r:id="rId2"/>
    <sheet name="св 10 эт_" sheetId="18" state="hidden" r:id="rId3"/>
    <sheet name="МКД" sheetId="8" state="hidden" r:id="rId4"/>
    <sheet name="мкр 53" sheetId="7" state="hidden" r:id="rId5"/>
    <sheet name="мкр 54" sheetId="5" state="hidden" r:id="rId6"/>
    <sheet name="мкр 55" sheetId="4" state="hidden" r:id="rId7"/>
    <sheet name="мкр 56" sheetId="3" state="hidden" r:id="rId8"/>
    <sheet name="Академ" sheetId="23" state="hidden" r:id="rId9"/>
    <sheet name="Всего план" sheetId="9" state="hidden" r:id="rId10"/>
    <sheet name="БК121" sheetId="40" r:id="rId11"/>
    <sheet name="Прил 2_до 10 эт" sheetId="27" state="hidden" r:id="rId12"/>
    <sheet name="Прил 2_св 10 эт" sheetId="28" state="hidden" r:id="rId13"/>
  </sheets>
  <definedNames>
    <definedName name="_xlnm.Print_Titles" localSheetId="10">БК121!$A:$C</definedName>
    <definedName name="_xlnm.Print_Area" localSheetId="10">БК121!$A$1:$D$236</definedName>
  </definedNames>
  <calcPr calcId="125725"/>
</workbook>
</file>

<file path=xl/calcChain.xml><?xml version="1.0" encoding="utf-8"?>
<calcChain xmlns="http://schemas.openxmlformats.org/spreadsheetml/2006/main">
  <c r="L12" i="8"/>
  <c r="F34" l="1"/>
  <c r="F39"/>
  <c r="H38"/>
  <c r="F35"/>
  <c r="F18" l="1"/>
  <c r="F17" l="1"/>
  <c r="F14"/>
  <c r="F26"/>
  <c r="B20" i="23" l="1"/>
  <c r="D20" s="1"/>
  <c r="F20"/>
  <c r="H20" s="1"/>
  <c r="B21"/>
  <c r="D21" s="1"/>
  <c r="F21"/>
  <c r="H21" s="1"/>
  <c r="F16" i="8"/>
  <c r="G23" i="31"/>
  <c r="I23" s="1"/>
  <c r="F28" i="8"/>
  <c r="G36" i="31" s="1"/>
  <c r="I36" s="1"/>
  <c r="G24"/>
  <c r="I24" s="1"/>
  <c r="F19" i="8"/>
  <c r="F20"/>
  <c r="G25" i="31"/>
  <c r="G26"/>
  <c r="G31"/>
  <c r="I31" s="1"/>
  <c r="C47"/>
  <c r="I46"/>
  <c r="G46"/>
  <c r="C46"/>
  <c r="C45"/>
  <c r="C44"/>
  <c r="C43"/>
  <c r="C42"/>
  <c r="C36"/>
  <c r="E36" s="1"/>
  <c r="B36"/>
  <c r="G35"/>
  <c r="I35" s="1"/>
  <c r="C35"/>
  <c r="E35" s="1"/>
  <c r="B35"/>
  <c r="G34"/>
  <c r="I34" s="1"/>
  <c r="C34"/>
  <c r="E34" s="1"/>
  <c r="B34"/>
  <c r="C33"/>
  <c r="E33" s="1"/>
  <c r="B33"/>
  <c r="G32"/>
  <c r="I32" s="1"/>
  <c r="C32"/>
  <c r="E32" s="1"/>
  <c r="B32"/>
  <c r="C31"/>
  <c r="E31" s="1"/>
  <c r="B31"/>
  <c r="C30"/>
  <c r="E30" s="1"/>
  <c r="B30"/>
  <c r="G29"/>
  <c r="I29" s="1"/>
  <c r="C29"/>
  <c r="E29" s="1"/>
  <c r="B29"/>
  <c r="G28"/>
  <c r="I28" s="1"/>
  <c r="C28"/>
  <c r="E28" s="1"/>
  <c r="B28"/>
  <c r="C26"/>
  <c r="E26" s="1"/>
  <c r="B26"/>
  <c r="C25"/>
  <c r="E25" s="1"/>
  <c r="B25"/>
  <c r="C24"/>
  <c r="E24" s="1"/>
  <c r="B24"/>
  <c r="C23"/>
  <c r="E23" s="1"/>
  <c r="B23"/>
  <c r="G22"/>
  <c r="C22"/>
  <c r="E22" s="1"/>
  <c r="B22"/>
  <c r="C21"/>
  <c r="E21" s="1"/>
  <c r="C20"/>
  <c r="B20"/>
  <c r="C19"/>
  <c r="E19" s="1"/>
  <c r="B19"/>
  <c r="F27" i="8"/>
  <c r="F25"/>
  <c r="G33" i="31" s="1"/>
  <c r="F22" i="8"/>
  <c r="G30" i="31" s="1"/>
  <c r="E20" l="1"/>
  <c r="I22"/>
  <c r="I26"/>
  <c r="I30"/>
  <c r="C48"/>
  <c r="D47" s="1"/>
  <c r="I25"/>
  <c r="I33"/>
  <c r="C38"/>
  <c r="D44" l="1"/>
  <c r="C50"/>
  <c r="D43"/>
  <c r="D23"/>
  <c r="D32"/>
  <c r="D31"/>
  <c r="D46"/>
  <c r="D42"/>
  <c r="D48"/>
  <c r="D34"/>
  <c r="D30"/>
  <c r="D36"/>
  <c r="D24"/>
  <c r="D45"/>
  <c r="C40"/>
  <c r="D26"/>
  <c r="D22"/>
  <c r="E38"/>
  <c r="D28"/>
  <c r="D35"/>
  <c r="D19"/>
  <c r="D33"/>
  <c r="D20"/>
  <c r="D21"/>
  <c r="D25"/>
  <c r="D38"/>
  <c r="D29"/>
  <c r="F38" l="1"/>
  <c r="F24"/>
  <c r="F29"/>
  <c r="F34"/>
  <c r="F26"/>
  <c r="F21"/>
  <c r="F36"/>
  <c r="F32"/>
  <c r="F23"/>
  <c r="F28"/>
  <c r="F22"/>
  <c r="F33"/>
  <c r="F19"/>
  <c r="F25"/>
  <c r="F30"/>
  <c r="F35"/>
  <c r="E40"/>
  <c r="F31"/>
  <c r="D18"/>
  <c r="F20"/>
  <c r="F18" l="1"/>
  <c r="D71" i="18" l="1"/>
  <c r="A13" i="9" l="1"/>
  <c r="A14"/>
  <c r="A15"/>
  <c r="A16"/>
  <c r="A17"/>
  <c r="A18"/>
  <c r="A19"/>
  <c r="A20"/>
  <c r="A21"/>
  <c r="A22"/>
  <c r="A23"/>
  <c r="A24"/>
  <c r="A25"/>
  <c r="A26"/>
  <c r="A27"/>
  <c r="A28"/>
  <c r="B13"/>
  <c r="D13" s="1"/>
  <c r="B14"/>
  <c r="D14" s="1"/>
  <c r="F15"/>
  <c r="H15" s="1"/>
  <c r="B16"/>
  <c r="D16" s="1"/>
  <c r="F16"/>
  <c r="H16" s="1"/>
  <c r="B17"/>
  <c r="D17" s="1"/>
  <c r="F17"/>
  <c r="H17" s="1"/>
  <c r="B18"/>
  <c r="D18" s="1"/>
  <c r="F18"/>
  <c r="H18" s="1"/>
  <c r="B19"/>
  <c r="D19" s="1"/>
  <c r="F19"/>
  <c r="H19" s="1"/>
  <c r="B20"/>
  <c r="D20" s="1"/>
  <c r="F20"/>
  <c r="H20" s="1"/>
  <c r="B21"/>
  <c r="D21" s="1"/>
  <c r="F21"/>
  <c r="H21" s="1"/>
  <c r="B22"/>
  <c r="D22" s="1"/>
  <c r="F22"/>
  <c r="H22" s="1"/>
  <c r="B23"/>
  <c r="D23" s="1"/>
  <c r="F23"/>
  <c r="H23" s="1"/>
  <c r="B24"/>
  <c r="D24" s="1"/>
  <c r="F24"/>
  <c r="H24" s="1"/>
  <c r="B25"/>
  <c r="D25" s="1"/>
  <c r="F25"/>
  <c r="H25" s="1"/>
  <c r="B26"/>
  <c r="D26" s="1"/>
  <c r="F26"/>
  <c r="H26" s="1"/>
  <c r="B27"/>
  <c r="D27" s="1"/>
  <c r="F27"/>
  <c r="H27" s="1"/>
  <c r="B28"/>
  <c r="D28" s="1"/>
  <c r="F28"/>
  <c r="H28" s="1"/>
  <c r="A12"/>
  <c r="J47" i="23" l="1"/>
  <c r="Q55" i="31" s="1"/>
  <c r="A13" i="23"/>
  <c r="A14"/>
  <c r="A15"/>
  <c r="A16"/>
  <c r="A17"/>
  <c r="A18"/>
  <c r="A19"/>
  <c r="A20"/>
  <c r="A21"/>
  <c r="A22"/>
  <c r="A23"/>
  <c r="A24"/>
  <c r="A25"/>
  <c r="A26"/>
  <c r="A27"/>
  <c r="A28"/>
  <c r="A12"/>
  <c r="B13"/>
  <c r="D13" s="1"/>
  <c r="B14"/>
  <c r="D14" s="1"/>
  <c r="F15"/>
  <c r="H15" s="1"/>
  <c r="B16"/>
  <c r="D16" s="1"/>
  <c r="F16"/>
  <c r="B17"/>
  <c r="D17" s="1"/>
  <c r="F17"/>
  <c r="H17" s="1"/>
  <c r="B18"/>
  <c r="D18" s="1"/>
  <c r="F18"/>
  <c r="H18" s="1"/>
  <c r="B19"/>
  <c r="D19" s="1"/>
  <c r="F19"/>
  <c r="H19" s="1"/>
  <c r="B22"/>
  <c r="D22" s="1"/>
  <c r="F22"/>
  <c r="H22" s="1"/>
  <c r="B23"/>
  <c r="D23" s="1"/>
  <c r="F23"/>
  <c r="H23" s="1"/>
  <c r="B24"/>
  <c r="D24" s="1"/>
  <c r="F24"/>
  <c r="H24" s="1"/>
  <c r="B25"/>
  <c r="D25" s="1"/>
  <c r="F25"/>
  <c r="H25" s="1"/>
  <c r="B26"/>
  <c r="D26" s="1"/>
  <c r="F26"/>
  <c r="H26" s="1"/>
  <c r="B27"/>
  <c r="D27" s="1"/>
  <c r="F27"/>
  <c r="H27" s="1"/>
  <c r="B28"/>
  <c r="D28" s="1"/>
  <c r="F28"/>
  <c r="H28" s="1"/>
  <c r="A13" i="3"/>
  <c r="A14"/>
  <c r="A15"/>
  <c r="A16"/>
  <c r="A17"/>
  <c r="A18"/>
  <c r="A19"/>
  <c r="A20"/>
  <c r="A21"/>
  <c r="A22"/>
  <c r="A23"/>
  <c r="A24"/>
  <c r="A25"/>
  <c r="A26"/>
  <c r="A27"/>
  <c r="A28"/>
  <c r="A12"/>
  <c r="A13" i="4"/>
  <c r="A14"/>
  <c r="A15"/>
  <c r="A16"/>
  <c r="A17"/>
  <c r="A18"/>
  <c r="A19"/>
  <c r="A20"/>
  <c r="A21"/>
  <c r="A22"/>
  <c r="A23"/>
  <c r="A24"/>
  <c r="A25"/>
  <c r="A26"/>
  <c r="A27"/>
  <c r="A28"/>
  <c r="A12"/>
  <c r="A13" i="5"/>
  <c r="A14"/>
  <c r="A15"/>
  <c r="A16"/>
  <c r="A17"/>
  <c r="A18"/>
  <c r="A19"/>
  <c r="A20"/>
  <c r="A21"/>
  <c r="A22"/>
  <c r="A23"/>
  <c r="A24"/>
  <c r="A25"/>
  <c r="A26"/>
  <c r="A27"/>
  <c r="A28"/>
  <c r="A12"/>
  <c r="B13" i="3"/>
  <c r="D13" s="1"/>
  <c r="B14"/>
  <c r="D14" s="1"/>
  <c r="F15"/>
  <c r="H15" s="1"/>
  <c r="B16"/>
  <c r="D16" s="1"/>
  <c r="F16"/>
  <c r="H16" s="1"/>
  <c r="B17"/>
  <c r="D17" s="1"/>
  <c r="F17"/>
  <c r="H17" s="1"/>
  <c r="B18"/>
  <c r="D18" s="1"/>
  <c r="F18"/>
  <c r="H18" s="1"/>
  <c r="B19"/>
  <c r="D19" s="1"/>
  <c r="F19"/>
  <c r="H19" s="1"/>
  <c r="B20"/>
  <c r="D20" s="1"/>
  <c r="F20"/>
  <c r="H20" s="1"/>
  <c r="B21"/>
  <c r="D21" s="1"/>
  <c r="F21"/>
  <c r="H21" s="1"/>
  <c r="B22"/>
  <c r="D22" s="1"/>
  <c r="F22"/>
  <c r="H22" s="1"/>
  <c r="B23"/>
  <c r="D23" s="1"/>
  <c r="F23"/>
  <c r="H23" s="1"/>
  <c r="B24"/>
  <c r="D24" s="1"/>
  <c r="F24"/>
  <c r="H24" s="1"/>
  <c r="B25"/>
  <c r="D25" s="1"/>
  <c r="F25"/>
  <c r="H25" s="1"/>
  <c r="B26"/>
  <c r="D26" s="1"/>
  <c r="F26"/>
  <c r="H26" s="1"/>
  <c r="B27"/>
  <c r="D27" s="1"/>
  <c r="F27"/>
  <c r="H27" s="1"/>
  <c r="B28"/>
  <c r="D28" s="1"/>
  <c r="F28"/>
  <c r="H28" s="1"/>
  <c r="B13" i="4"/>
  <c r="D13" s="1"/>
  <c r="B14"/>
  <c r="D14" s="1"/>
  <c r="F15"/>
  <c r="H15" s="1"/>
  <c r="B16"/>
  <c r="D16" s="1"/>
  <c r="F16"/>
  <c r="H16" s="1"/>
  <c r="B17"/>
  <c r="D17" s="1"/>
  <c r="F17"/>
  <c r="H17" s="1"/>
  <c r="B18"/>
  <c r="D18" s="1"/>
  <c r="F18"/>
  <c r="H18" s="1"/>
  <c r="B19"/>
  <c r="D19" s="1"/>
  <c r="F19"/>
  <c r="H19" s="1"/>
  <c r="B20"/>
  <c r="D20" s="1"/>
  <c r="F20"/>
  <c r="H20" s="1"/>
  <c r="B21"/>
  <c r="D21" s="1"/>
  <c r="F21"/>
  <c r="H21" s="1"/>
  <c r="B22"/>
  <c r="D22" s="1"/>
  <c r="F22"/>
  <c r="H22" s="1"/>
  <c r="B23"/>
  <c r="D23" s="1"/>
  <c r="F23"/>
  <c r="H23" s="1"/>
  <c r="B24"/>
  <c r="D24" s="1"/>
  <c r="F24"/>
  <c r="H24" s="1"/>
  <c r="B25"/>
  <c r="D25" s="1"/>
  <c r="F25"/>
  <c r="H25" s="1"/>
  <c r="B26"/>
  <c r="D26" s="1"/>
  <c r="F26"/>
  <c r="H26" s="1"/>
  <c r="B27"/>
  <c r="D27" s="1"/>
  <c r="F27"/>
  <c r="H27" s="1"/>
  <c r="B28"/>
  <c r="D28" s="1"/>
  <c r="F28"/>
  <c r="H28" s="1"/>
  <c r="F15" i="5"/>
  <c r="H15" s="1"/>
  <c r="F16"/>
  <c r="H16" s="1"/>
  <c r="F17"/>
  <c r="H17" s="1"/>
  <c r="F18"/>
  <c r="H18" s="1"/>
  <c r="F19"/>
  <c r="H19" s="1"/>
  <c r="F20"/>
  <c r="H20" s="1"/>
  <c r="F21"/>
  <c r="H21" s="1"/>
  <c r="F22"/>
  <c r="H22" s="1"/>
  <c r="F23"/>
  <c r="H23" s="1"/>
  <c r="F24"/>
  <c r="H24" s="1"/>
  <c r="F25"/>
  <c r="H25" s="1"/>
  <c r="F26"/>
  <c r="H26" s="1"/>
  <c r="F27"/>
  <c r="H27" s="1"/>
  <c r="F28"/>
  <c r="H28" s="1"/>
  <c r="B13"/>
  <c r="B14"/>
  <c r="D14" s="1"/>
  <c r="B16"/>
  <c r="D16" s="1"/>
  <c r="B17"/>
  <c r="B18"/>
  <c r="D18" s="1"/>
  <c r="B19"/>
  <c r="D19" s="1"/>
  <c r="B20"/>
  <c r="B21"/>
  <c r="D21" s="1"/>
  <c r="B22"/>
  <c r="D22" s="1"/>
  <c r="B23"/>
  <c r="D23" s="1"/>
  <c r="B24"/>
  <c r="B25"/>
  <c r="D25" s="1"/>
  <c r="B26"/>
  <c r="D26" s="1"/>
  <c r="B27"/>
  <c r="D27" s="1"/>
  <c r="B28"/>
  <c r="F15" i="7"/>
  <c r="F16"/>
  <c r="F17"/>
  <c r="F18"/>
  <c r="F19"/>
  <c r="F20"/>
  <c r="F21"/>
  <c r="F22"/>
  <c r="F23"/>
  <c r="F24"/>
  <c r="F25"/>
  <c r="F26"/>
  <c r="F27"/>
  <c r="F28"/>
  <c r="D13"/>
  <c r="D14"/>
  <c r="D16"/>
  <c r="D17"/>
  <c r="D18"/>
  <c r="D19"/>
  <c r="D20"/>
  <c r="D21"/>
  <c r="D22"/>
  <c r="D23"/>
  <c r="D24"/>
  <c r="D25"/>
  <c r="D26"/>
  <c r="D27"/>
  <c r="D28"/>
  <c r="D12"/>
  <c r="A13"/>
  <c r="A14"/>
  <c r="A15"/>
  <c r="A16"/>
  <c r="A17"/>
  <c r="A18"/>
  <c r="A19"/>
  <c r="A20"/>
  <c r="A21"/>
  <c r="A22"/>
  <c r="A23"/>
  <c r="A24"/>
  <c r="A25"/>
  <c r="A26"/>
  <c r="A27"/>
  <c r="A12"/>
  <c r="B13"/>
  <c r="B14"/>
  <c r="B16"/>
  <c r="B17"/>
  <c r="B18"/>
  <c r="B19"/>
  <c r="B20"/>
  <c r="B21"/>
  <c r="B22"/>
  <c r="B23"/>
  <c r="B24"/>
  <c r="B25"/>
  <c r="B26"/>
  <c r="B27"/>
  <c r="B28"/>
  <c r="B12"/>
  <c r="B30" l="1"/>
  <c r="C13" s="1"/>
  <c r="H16" i="23"/>
  <c r="J3" i="3"/>
  <c r="D28" i="5"/>
  <c r="D24"/>
  <c r="D20"/>
  <c r="D17"/>
  <c r="D13"/>
  <c r="D30" i="7"/>
  <c r="J3" i="23"/>
  <c r="H35" i="8" l="1"/>
  <c r="I43" i="31" s="1"/>
  <c r="G43"/>
  <c r="C30" i="7"/>
  <c r="M27" i="31"/>
  <c r="C14" i="7"/>
  <c r="C18"/>
  <c r="C21"/>
  <c r="C25"/>
  <c r="C20"/>
  <c r="C28"/>
  <c r="C27"/>
  <c r="C19"/>
  <c r="C22"/>
  <c r="C26"/>
  <c r="C17"/>
  <c r="C24"/>
  <c r="C16"/>
  <c r="C23"/>
  <c r="E30"/>
  <c r="C12"/>
  <c r="E12"/>
  <c r="E14"/>
  <c r="E18"/>
  <c r="E21"/>
  <c r="E25"/>
  <c r="E17"/>
  <c r="E28"/>
  <c r="E23"/>
  <c r="E19"/>
  <c r="E22"/>
  <c r="E26"/>
  <c r="E20"/>
  <c r="E24"/>
  <c r="E16"/>
  <c r="E27"/>
  <c r="E13"/>
  <c r="J17" i="23"/>
  <c r="Q27" i="31"/>
  <c r="J27" i="23"/>
  <c r="J19"/>
  <c r="J26"/>
  <c r="J25"/>
  <c r="J24"/>
  <c r="J23"/>
  <c r="J15"/>
  <c r="J22"/>
  <c r="J18"/>
  <c r="J21"/>
  <c r="J20"/>
  <c r="J28"/>
  <c r="J15" i="3"/>
  <c r="J22"/>
  <c r="P27" i="31"/>
  <c r="J27" i="3"/>
  <c r="J20"/>
  <c r="J28"/>
  <c r="J18"/>
  <c r="J25"/>
  <c r="J19"/>
  <c r="J26"/>
  <c r="J16"/>
  <c r="J23"/>
  <c r="J17"/>
  <c r="J24"/>
  <c r="J21"/>
  <c r="H20" i="8"/>
  <c r="H20" i="7" s="1"/>
  <c r="F13" i="8"/>
  <c r="F12"/>
  <c r="H22"/>
  <c r="H22" i="7" s="1"/>
  <c r="H16" i="8"/>
  <c r="H16" i="7" s="1"/>
  <c r="H28" i="8"/>
  <c r="H28" i="7" s="1"/>
  <c r="D73" i="17"/>
  <c r="F36" i="8"/>
  <c r="F37"/>
  <c r="G42" i="31"/>
  <c r="H13" i="8"/>
  <c r="H13" i="7" s="1"/>
  <c r="H15" i="8"/>
  <c r="H15" i="7" s="1"/>
  <c r="H19" i="8"/>
  <c r="H19" i="7" s="1"/>
  <c r="H26" i="8"/>
  <c r="H26" i="7" s="1"/>
  <c r="O22" i="9" l="1"/>
  <c r="P30" i="31"/>
  <c r="H36" i="8"/>
  <c r="I44" i="31" s="1"/>
  <c r="G44"/>
  <c r="P22" i="9"/>
  <c r="Q30" i="31"/>
  <c r="P25" i="9"/>
  <c r="Q33" i="31"/>
  <c r="H37" i="8"/>
  <c r="I45" i="31" s="1"/>
  <c r="G45"/>
  <c r="O25" i="9"/>
  <c r="P33" i="31"/>
  <c r="O27" i="9"/>
  <c r="P35" i="31"/>
  <c r="P24" i="9"/>
  <c r="Q32" i="31"/>
  <c r="P27" i="9"/>
  <c r="Q35" i="31"/>
  <c r="G19"/>
  <c r="F12" i="7"/>
  <c r="O24" i="9"/>
  <c r="P32" i="31"/>
  <c r="H39" i="8"/>
  <c r="I47" i="31" s="1"/>
  <c r="G47"/>
  <c r="G20"/>
  <c r="F13" i="9"/>
  <c r="H13" s="1"/>
  <c r="F13" i="23"/>
  <c r="F13" i="5"/>
  <c r="H13" s="1"/>
  <c r="F13" i="7"/>
  <c r="F13" i="4"/>
  <c r="H13" s="1"/>
  <c r="F13" i="3"/>
  <c r="P26" i="9"/>
  <c r="Q34" i="31"/>
  <c r="O26" i="9"/>
  <c r="P34" i="31"/>
  <c r="O21" i="9"/>
  <c r="P29" i="31"/>
  <c r="P21" i="9"/>
  <c r="Q29" i="31"/>
  <c r="P22"/>
  <c r="O15" i="9"/>
  <c r="Q22" i="31"/>
  <c r="P15" i="9"/>
  <c r="C11" i="7"/>
  <c r="E11"/>
  <c r="O28" i="9"/>
  <c r="P36" i="31"/>
  <c r="P28" i="9"/>
  <c r="Q36" i="31"/>
  <c r="P20" i="9"/>
  <c r="Q28" i="31"/>
  <c r="O20" i="9"/>
  <c r="P28" i="31"/>
  <c r="O17" i="9"/>
  <c r="P24" i="31"/>
  <c r="O19" i="9"/>
  <c r="P26" i="31"/>
  <c r="P17" i="9"/>
  <c r="Q24" i="31"/>
  <c r="O18" i="9"/>
  <c r="P25" i="31"/>
  <c r="P18" i="9"/>
  <c r="Q25" i="31"/>
  <c r="P19" i="9"/>
  <c r="Q26" i="31"/>
  <c r="O16" i="9"/>
  <c r="P23" i="31"/>
  <c r="J16" i="23"/>
  <c r="O23" i="9"/>
  <c r="P31" i="31"/>
  <c r="P23" i="9"/>
  <c r="Q31" i="31"/>
  <c r="H18" i="8"/>
  <c r="H18" i="7" s="1"/>
  <c r="H24" i="8"/>
  <c r="H24" i="7" s="1"/>
  <c r="H25" i="8"/>
  <c r="H25" i="7" s="1"/>
  <c r="H21" i="8"/>
  <c r="H21" i="7" s="1"/>
  <c r="H27" i="8"/>
  <c r="H27" i="7" s="1"/>
  <c r="H23" i="8"/>
  <c r="H23" i="7" s="1"/>
  <c r="C71" i="18"/>
  <c r="C70"/>
  <c r="D70"/>
  <c r="D69"/>
  <c r="C72" i="17"/>
  <c r="D67"/>
  <c r="D71"/>
  <c r="D72" s="1"/>
  <c r="F1" i="8" l="1"/>
  <c r="G21" i="31"/>
  <c r="F14" i="9"/>
  <c r="H14" s="1"/>
  <c r="F14" i="23"/>
  <c r="F14" i="4"/>
  <c r="H14" s="1"/>
  <c r="F14" i="5"/>
  <c r="H14" s="1"/>
  <c r="F14" i="3"/>
  <c r="F14" i="7"/>
  <c r="F30" s="1"/>
  <c r="I19" i="31"/>
  <c r="G48"/>
  <c r="H45" s="1"/>
  <c r="F30" i="8"/>
  <c r="H13" i="3"/>
  <c r="H13" i="23"/>
  <c r="I20" i="31"/>
  <c r="H14" i="8"/>
  <c r="H14" i="7" s="1"/>
  <c r="P16" i="9"/>
  <c r="Q23" i="31"/>
  <c r="H17" i="8"/>
  <c r="H17" i="7" s="1"/>
  <c r="H44" i="31" l="1"/>
  <c r="H47"/>
  <c r="G18" i="7"/>
  <c r="G20"/>
  <c r="G19"/>
  <c r="G24"/>
  <c r="G21"/>
  <c r="G22"/>
  <c r="G16"/>
  <c r="G15"/>
  <c r="G17"/>
  <c r="G25"/>
  <c r="G27"/>
  <c r="G26"/>
  <c r="G23"/>
  <c r="G28"/>
  <c r="G30"/>
  <c r="G12"/>
  <c r="G13"/>
  <c r="G17" i="8"/>
  <c r="G21"/>
  <c r="G25"/>
  <c r="G23"/>
  <c r="G22"/>
  <c r="G16"/>
  <c r="G20"/>
  <c r="G24"/>
  <c r="G28"/>
  <c r="G15"/>
  <c r="G19"/>
  <c r="G27"/>
  <c r="G18"/>
  <c r="G26"/>
  <c r="G13"/>
  <c r="G38" i="31"/>
  <c r="I21"/>
  <c r="H48"/>
  <c r="H46"/>
  <c r="H43"/>
  <c r="H42"/>
  <c r="G14" i="8"/>
  <c r="G14" i="7"/>
  <c r="H14" i="3"/>
  <c r="H14" i="23"/>
  <c r="J13" i="3" l="1"/>
  <c r="P20" i="31" s="1"/>
  <c r="H36"/>
  <c r="H24"/>
  <c r="H30"/>
  <c r="H32"/>
  <c r="G40"/>
  <c r="H28"/>
  <c r="H26"/>
  <c r="H25"/>
  <c r="H38"/>
  <c r="H22"/>
  <c r="H34"/>
  <c r="H29"/>
  <c r="H35"/>
  <c r="G50"/>
  <c r="H31"/>
  <c r="H33"/>
  <c r="H23"/>
  <c r="H20"/>
  <c r="H19"/>
  <c r="I38"/>
  <c r="J21" s="1"/>
  <c r="J13" i="23"/>
  <c r="H21" i="31"/>
  <c r="G11" i="7"/>
  <c r="O13" i="9" l="1"/>
  <c r="H18" i="31"/>
  <c r="Q20"/>
  <c r="P13" i="9"/>
  <c r="J26" i="31"/>
  <c r="J25"/>
  <c r="J38"/>
  <c r="J34"/>
  <c r="J31"/>
  <c r="J22"/>
  <c r="I40"/>
  <c r="J32"/>
  <c r="J28"/>
  <c r="J23"/>
  <c r="J29"/>
  <c r="J36"/>
  <c r="J30"/>
  <c r="J35"/>
  <c r="J24"/>
  <c r="J33"/>
  <c r="J19"/>
  <c r="J20"/>
  <c r="J14" i="3"/>
  <c r="J14" i="23"/>
  <c r="O14" i="9" l="1"/>
  <c r="P21" i="31"/>
  <c r="Q21"/>
  <c r="P14" i="9"/>
  <c r="C73" i="17" l="1"/>
  <c r="F34" i="9" l="1"/>
  <c r="B35"/>
  <c r="B36"/>
  <c r="B37"/>
  <c r="B38"/>
  <c r="B34"/>
  <c r="F12"/>
  <c r="B12"/>
  <c r="F34" i="23"/>
  <c r="B35"/>
  <c r="B36"/>
  <c r="B37"/>
  <c r="B38"/>
  <c r="B34"/>
  <c r="F12"/>
  <c r="B12"/>
  <c r="H41" i="7"/>
  <c r="F41"/>
  <c r="D41"/>
  <c r="B41"/>
  <c r="J41" s="1"/>
  <c r="F34" i="3"/>
  <c r="B35"/>
  <c r="B36"/>
  <c r="B37"/>
  <c r="B38"/>
  <c r="B34"/>
  <c r="F12"/>
  <c r="B12"/>
  <c r="F34" i="4"/>
  <c r="F34" i="7"/>
  <c r="B35"/>
  <c r="B36"/>
  <c r="B37"/>
  <c r="B38"/>
  <c r="B34"/>
  <c r="B35" i="4"/>
  <c r="B36"/>
  <c r="B37"/>
  <c r="B38"/>
  <c r="B34"/>
  <c r="F12"/>
  <c r="B12"/>
  <c r="F34" i="5"/>
  <c r="B35"/>
  <c r="B36"/>
  <c r="B37"/>
  <c r="B38"/>
  <c r="B34"/>
  <c r="F12"/>
  <c r="B12"/>
  <c r="F35" i="7"/>
  <c r="F37"/>
  <c r="D38" i="8"/>
  <c r="D36"/>
  <c r="D37"/>
  <c r="D34"/>
  <c r="B30"/>
  <c r="D36" i="4" l="1"/>
  <c r="E44" i="31"/>
  <c r="D37" i="4"/>
  <c r="E45" i="31"/>
  <c r="D34" i="9"/>
  <c r="E42" i="31"/>
  <c r="L41" i="9"/>
  <c r="M49" i="31"/>
  <c r="D38" i="9"/>
  <c r="E46" i="31"/>
  <c r="C16" i="8"/>
  <c r="C23"/>
  <c r="C27"/>
  <c r="C22"/>
  <c r="C18"/>
  <c r="C17"/>
  <c r="C20"/>
  <c r="C24"/>
  <c r="C28"/>
  <c r="C19"/>
  <c r="C26"/>
  <c r="C21"/>
  <c r="C25"/>
  <c r="H34"/>
  <c r="I42" i="31" s="1"/>
  <c r="I48" s="1"/>
  <c r="D37" i="5"/>
  <c r="F36"/>
  <c r="D34" i="7"/>
  <c r="D38"/>
  <c r="D37" i="3"/>
  <c r="F36"/>
  <c r="D37" i="23"/>
  <c r="F36"/>
  <c r="D37" i="9"/>
  <c r="F36"/>
  <c r="D36" i="5"/>
  <c r="F35"/>
  <c r="D37" i="7"/>
  <c r="F36"/>
  <c r="D34" i="4"/>
  <c r="D38"/>
  <c r="F37"/>
  <c r="D36" i="3"/>
  <c r="F35"/>
  <c r="D36" i="23"/>
  <c r="F35"/>
  <c r="D36" i="9"/>
  <c r="F35"/>
  <c r="D36" i="7"/>
  <c r="F36" i="4"/>
  <c r="D34" i="5"/>
  <c r="D38"/>
  <c r="F37"/>
  <c r="F35" i="4"/>
  <c r="D34" i="3"/>
  <c r="D38"/>
  <c r="F37"/>
  <c r="D34" i="23"/>
  <c r="D38"/>
  <c r="F37"/>
  <c r="F37" i="9"/>
  <c r="B30" i="4"/>
  <c r="B32" s="1"/>
  <c r="B30" i="3"/>
  <c r="B32" s="1"/>
  <c r="B30" i="5"/>
  <c r="B30" i="9"/>
  <c r="B32" s="1"/>
  <c r="B30" i="23"/>
  <c r="D12" i="9"/>
  <c r="H12"/>
  <c r="D12" i="23"/>
  <c r="H12"/>
  <c r="D12" i="3"/>
  <c r="H12"/>
  <c r="D12" i="4"/>
  <c r="H12"/>
  <c r="D12" i="5"/>
  <c r="H12"/>
  <c r="B32" i="7"/>
  <c r="C30" i="4" l="1"/>
  <c r="J42" i="31"/>
  <c r="J48"/>
  <c r="J46"/>
  <c r="J43"/>
  <c r="J47"/>
  <c r="J44"/>
  <c r="J45"/>
  <c r="I50"/>
  <c r="C12" i="4"/>
  <c r="C21" i="23"/>
  <c r="C20"/>
  <c r="C30" i="9"/>
  <c r="C18"/>
  <c r="C19"/>
  <c r="C24"/>
  <c r="C26"/>
  <c r="C27"/>
  <c r="C13"/>
  <c r="C17"/>
  <c r="C21"/>
  <c r="C14"/>
  <c r="C16"/>
  <c r="C20"/>
  <c r="C22"/>
  <c r="C23"/>
  <c r="C25"/>
  <c r="C28"/>
  <c r="C12"/>
  <c r="C30" i="23"/>
  <c r="C13"/>
  <c r="C14"/>
  <c r="C16"/>
  <c r="C17"/>
  <c r="C18"/>
  <c r="C19"/>
  <c r="C22"/>
  <c r="C23"/>
  <c r="C24"/>
  <c r="C25"/>
  <c r="C26"/>
  <c r="C27"/>
  <c r="C28"/>
  <c r="C13" i="3"/>
  <c r="C14"/>
  <c r="C16"/>
  <c r="C17"/>
  <c r="C18"/>
  <c r="C19"/>
  <c r="C20"/>
  <c r="C21"/>
  <c r="C22"/>
  <c r="C23"/>
  <c r="C24"/>
  <c r="C25"/>
  <c r="C26"/>
  <c r="C27"/>
  <c r="C28"/>
  <c r="C13" i="4"/>
  <c r="C14"/>
  <c r="C16"/>
  <c r="C17"/>
  <c r="C18"/>
  <c r="C19"/>
  <c r="C20"/>
  <c r="C21"/>
  <c r="C22"/>
  <c r="C23"/>
  <c r="C24"/>
  <c r="C25"/>
  <c r="C26"/>
  <c r="C27"/>
  <c r="C28"/>
  <c r="C30" i="5"/>
  <c r="C14"/>
  <c r="C18"/>
  <c r="C28"/>
  <c r="C13"/>
  <c r="C26"/>
  <c r="C23"/>
  <c r="C17"/>
  <c r="C21"/>
  <c r="C25"/>
  <c r="C27"/>
  <c r="C20"/>
  <c r="C19"/>
  <c r="C16"/>
  <c r="C24"/>
  <c r="C22"/>
  <c r="B32" i="23"/>
  <c r="C12"/>
  <c r="H37" i="7"/>
  <c r="H37" i="9"/>
  <c r="H37" i="23"/>
  <c r="H37" i="3"/>
  <c r="H37" i="5"/>
  <c r="H37" i="4"/>
  <c r="H35"/>
  <c r="H35" i="7"/>
  <c r="H35" i="9"/>
  <c r="H35" i="23"/>
  <c r="H35" i="3"/>
  <c r="H35" i="5"/>
  <c r="H36" i="9"/>
  <c r="H36" i="23"/>
  <c r="H36" i="3"/>
  <c r="H36" i="5"/>
  <c r="H36" i="4"/>
  <c r="H36" i="7"/>
  <c r="H34" i="4"/>
  <c r="H34" i="7"/>
  <c r="H34" i="9"/>
  <c r="H34" i="23"/>
  <c r="H34" i="3"/>
  <c r="H34" i="5"/>
  <c r="C12" i="3"/>
  <c r="C12" i="5"/>
  <c r="B32"/>
  <c r="C30" i="3"/>
  <c r="D30"/>
  <c r="D32" i="7"/>
  <c r="C11" i="23" l="1"/>
  <c r="C11" i="4"/>
  <c r="C11" i="3"/>
  <c r="C11" i="5"/>
  <c r="J12" i="23"/>
  <c r="J12" i="3"/>
  <c r="P19" i="31" s="1"/>
  <c r="P18" s="1"/>
  <c r="E22" i="3"/>
  <c r="E25"/>
  <c r="E18"/>
  <c r="E24"/>
  <c r="E17"/>
  <c r="E26"/>
  <c r="E19"/>
  <c r="E21"/>
  <c r="E14"/>
  <c r="E28"/>
  <c r="E20"/>
  <c r="E13"/>
  <c r="E23"/>
  <c r="E16"/>
  <c r="E27"/>
  <c r="D30" i="9"/>
  <c r="D30" i="23"/>
  <c r="D32" i="3"/>
  <c r="E30"/>
  <c r="E12"/>
  <c r="D30" i="4"/>
  <c r="D30" i="5"/>
  <c r="Q19" i="31" l="1"/>
  <c r="Q18" s="1"/>
  <c r="P12" i="9"/>
  <c r="J36" i="3"/>
  <c r="J37"/>
  <c r="E20" i="23"/>
  <c r="E21"/>
  <c r="E11" i="3"/>
  <c r="E22" i="9"/>
  <c r="E16"/>
  <c r="E21"/>
  <c r="E13"/>
  <c r="E24"/>
  <c r="E18"/>
  <c r="E23"/>
  <c r="E26"/>
  <c r="E25"/>
  <c r="E17"/>
  <c r="E28"/>
  <c r="E20"/>
  <c r="E14"/>
  <c r="E27"/>
  <c r="E19"/>
  <c r="J36" i="23"/>
  <c r="J34"/>
  <c r="Q42" i="31" s="1"/>
  <c r="J37" i="23"/>
  <c r="E22"/>
  <c r="E25"/>
  <c r="E18"/>
  <c r="E24"/>
  <c r="E17"/>
  <c r="E27"/>
  <c r="E26"/>
  <c r="E19"/>
  <c r="E14"/>
  <c r="E28"/>
  <c r="E13"/>
  <c r="E23"/>
  <c r="E16"/>
  <c r="J34" i="3"/>
  <c r="P42" i="31" s="1"/>
  <c r="E24" i="4"/>
  <c r="E17"/>
  <c r="E27"/>
  <c r="E26"/>
  <c r="E14"/>
  <c r="E28"/>
  <c r="E20"/>
  <c r="E13"/>
  <c r="E23"/>
  <c r="E16"/>
  <c r="E22"/>
  <c r="E25"/>
  <c r="E18"/>
  <c r="E19"/>
  <c r="E21"/>
  <c r="E26" i="5"/>
  <c r="E25"/>
  <c r="E16"/>
  <c r="E23"/>
  <c r="E19"/>
  <c r="E27"/>
  <c r="E14"/>
  <c r="E22"/>
  <c r="E18"/>
  <c r="E21"/>
  <c r="E24"/>
  <c r="E28"/>
  <c r="E13"/>
  <c r="E20"/>
  <c r="E17"/>
  <c r="D32" i="9"/>
  <c r="E30"/>
  <c r="E12"/>
  <c r="D32" i="23"/>
  <c r="E30"/>
  <c r="E12"/>
  <c r="D32" i="4"/>
  <c r="E30"/>
  <c r="E12"/>
  <c r="D32" i="5"/>
  <c r="E30"/>
  <c r="E12"/>
  <c r="Q44" i="31" l="1"/>
  <c r="P36" i="9"/>
  <c r="P45" i="31"/>
  <c r="O37" i="9"/>
  <c r="Q45" i="31"/>
  <c r="P37" i="9"/>
  <c r="P44" i="31"/>
  <c r="O36" i="9"/>
  <c r="E11" i="5"/>
  <c r="E11" i="4"/>
  <c r="E11" i="23"/>
  <c r="G12" i="8" l="1"/>
  <c r="G11" s="1"/>
  <c r="F30" i="9"/>
  <c r="F30" i="4"/>
  <c r="F30" i="5"/>
  <c r="F30" i="3"/>
  <c r="F30" i="23"/>
  <c r="G30" i="8"/>
  <c r="F32"/>
  <c r="B32"/>
  <c r="C12"/>
  <c r="C11" s="1"/>
  <c r="C13"/>
  <c r="C30"/>
  <c r="G21" i="23" l="1"/>
  <c r="G20"/>
  <c r="G13" i="9"/>
  <c r="G14"/>
  <c r="G15"/>
  <c r="G16"/>
  <c r="G20"/>
  <c r="G21"/>
  <c r="G22"/>
  <c r="G28"/>
  <c r="G19"/>
  <c r="G23"/>
  <c r="G25"/>
  <c r="G27"/>
  <c r="G17"/>
  <c r="G18"/>
  <c r="G24"/>
  <c r="G26"/>
  <c r="G13" i="23"/>
  <c r="G14"/>
  <c r="G15"/>
  <c r="G16"/>
  <c r="G17"/>
  <c r="G18"/>
  <c r="G19"/>
  <c r="G22"/>
  <c r="G23"/>
  <c r="G24"/>
  <c r="G25"/>
  <c r="G26"/>
  <c r="G27"/>
  <c r="G28"/>
  <c r="G13" i="3"/>
  <c r="G14"/>
  <c r="G15"/>
  <c r="G16"/>
  <c r="G17"/>
  <c r="G18"/>
  <c r="G19"/>
  <c r="G20"/>
  <c r="G21"/>
  <c r="G22"/>
  <c r="G23"/>
  <c r="G24"/>
  <c r="G25"/>
  <c r="G26"/>
  <c r="G27"/>
  <c r="G28"/>
  <c r="G13" i="4"/>
  <c r="G14"/>
  <c r="G15"/>
  <c r="G16"/>
  <c r="G17"/>
  <c r="G18"/>
  <c r="G19"/>
  <c r="G20"/>
  <c r="G21"/>
  <c r="G22"/>
  <c r="G23"/>
  <c r="G24"/>
  <c r="G25"/>
  <c r="G26"/>
  <c r="G27"/>
  <c r="G28"/>
  <c r="G13" i="5"/>
  <c r="G14"/>
  <c r="G15"/>
  <c r="G16"/>
  <c r="G17"/>
  <c r="G18"/>
  <c r="G19"/>
  <c r="G20"/>
  <c r="G21"/>
  <c r="G22"/>
  <c r="G23"/>
  <c r="G24"/>
  <c r="G25"/>
  <c r="G26"/>
  <c r="G27"/>
  <c r="G28"/>
  <c r="G12"/>
  <c r="F32"/>
  <c r="G30"/>
  <c r="F32" i="7"/>
  <c r="H30" i="3"/>
  <c r="H30" i="9"/>
  <c r="F32" i="23"/>
  <c r="G12"/>
  <c r="G30"/>
  <c r="G30" i="3"/>
  <c r="G12"/>
  <c r="F32"/>
  <c r="H30" i="4"/>
  <c r="G30" i="9"/>
  <c r="G12"/>
  <c r="F32"/>
  <c r="H30" i="23"/>
  <c r="H30" i="5"/>
  <c r="G30" i="4"/>
  <c r="G12"/>
  <c r="F32"/>
  <c r="G11" l="1"/>
  <c r="G11" i="23"/>
  <c r="G11" i="5"/>
  <c r="G11" i="3"/>
  <c r="I24" i="9"/>
  <c r="I14"/>
  <c r="I20"/>
  <c r="I16"/>
  <c r="I26"/>
  <c r="I19"/>
  <c r="I22"/>
  <c r="I17"/>
  <c r="I28"/>
  <c r="I21"/>
  <c r="I25"/>
  <c r="I18"/>
  <c r="I13"/>
  <c r="I23"/>
  <c r="I27"/>
  <c r="I15"/>
  <c r="I23" i="23"/>
  <c r="I14"/>
  <c r="I26"/>
  <c r="I17"/>
  <c r="I25"/>
  <c r="I16"/>
  <c r="I28"/>
  <c r="I19"/>
  <c r="I21"/>
  <c r="I27"/>
  <c r="I18"/>
  <c r="I20"/>
  <c r="I22"/>
  <c r="I13"/>
  <c r="I24"/>
  <c r="I15"/>
  <c r="I23" i="3"/>
  <c r="I14"/>
  <c r="I26"/>
  <c r="I19"/>
  <c r="I25"/>
  <c r="I20"/>
  <c r="I27"/>
  <c r="I18"/>
  <c r="I17"/>
  <c r="I22"/>
  <c r="I13"/>
  <c r="I21"/>
  <c r="I24"/>
  <c r="I15"/>
  <c r="I16"/>
  <c r="I28"/>
  <c r="I23" i="4"/>
  <c r="I16"/>
  <c r="I26"/>
  <c r="I19"/>
  <c r="I25"/>
  <c r="I28"/>
  <c r="I13"/>
  <c r="I27"/>
  <c r="I22"/>
  <c r="I15"/>
  <c r="I21"/>
  <c r="I14"/>
  <c r="I24"/>
  <c r="I17"/>
  <c r="I18"/>
  <c r="I20"/>
  <c r="I23" i="5"/>
  <c r="I16"/>
  <c r="I24"/>
  <c r="I17"/>
  <c r="I25"/>
  <c r="I18"/>
  <c r="I26"/>
  <c r="I19"/>
  <c r="I27"/>
  <c r="I28"/>
  <c r="I20"/>
  <c r="I13"/>
  <c r="I21"/>
  <c r="I14"/>
  <c r="I22"/>
  <c r="I15"/>
  <c r="I30" i="23"/>
  <c r="I12"/>
  <c r="H32"/>
  <c r="H32" i="4"/>
  <c r="I12"/>
  <c r="I30"/>
  <c r="H32" i="9"/>
  <c r="I30"/>
  <c r="I12"/>
  <c r="I30" i="5"/>
  <c r="I12"/>
  <c r="H32"/>
  <c r="I30" i="3"/>
  <c r="H32"/>
  <c r="I12"/>
  <c r="I11" i="23" l="1"/>
  <c r="I11" i="3"/>
  <c r="I11" i="4"/>
  <c r="I11" i="5"/>
  <c r="L10" i="8" l="1"/>
  <c r="J10" i="4" l="1"/>
  <c r="J10" i="3"/>
  <c r="J10" i="8"/>
  <c r="J10" i="5"/>
  <c r="J10" i="7"/>
  <c r="J10" i="23"/>
  <c r="D35" i="8"/>
  <c r="E43" i="31" s="1"/>
  <c r="P10" i="9" l="1"/>
  <c r="Q16" i="31"/>
  <c r="O10" i="9"/>
  <c r="P16" i="31"/>
  <c r="N10" i="9"/>
  <c r="O16" i="31"/>
  <c r="M10" i="9"/>
  <c r="N16" i="31"/>
  <c r="L10" i="9"/>
  <c r="M16" i="31"/>
  <c r="K10" i="9"/>
  <c r="L16" i="31"/>
  <c r="D35" i="7"/>
  <c r="D35" i="9"/>
  <c r="D35" i="23"/>
  <c r="D35" i="3"/>
  <c r="D35" i="5"/>
  <c r="D35" i="4"/>
  <c r="H12" i="8"/>
  <c r="H12" i="7" s="1"/>
  <c r="K16" i="31" l="1"/>
  <c r="J10" i="9"/>
  <c r="H30" i="7"/>
  <c r="I12" s="1"/>
  <c r="H30" i="8"/>
  <c r="D30"/>
  <c r="J35" i="23" l="1"/>
  <c r="I14" i="7"/>
  <c r="I22"/>
  <c r="I13"/>
  <c r="I16"/>
  <c r="I20"/>
  <c r="I19"/>
  <c r="I21"/>
  <c r="I28"/>
  <c r="I25"/>
  <c r="I15"/>
  <c r="I18"/>
  <c r="I24"/>
  <c r="I27"/>
  <c r="I30"/>
  <c r="I26"/>
  <c r="I17"/>
  <c r="I23"/>
  <c r="H32"/>
  <c r="E19" i="8"/>
  <c r="E22"/>
  <c r="E26"/>
  <c r="E18"/>
  <c r="E20"/>
  <c r="E24"/>
  <c r="E16"/>
  <c r="E23"/>
  <c r="E27"/>
  <c r="E21"/>
  <c r="E25"/>
  <c r="E17"/>
  <c r="E28"/>
  <c r="I18"/>
  <c r="I21"/>
  <c r="I25"/>
  <c r="I13"/>
  <c r="I20"/>
  <c r="I16"/>
  <c r="I23"/>
  <c r="I15"/>
  <c r="I19"/>
  <c r="I22"/>
  <c r="I26"/>
  <c r="I17"/>
  <c r="I24"/>
  <c r="I28"/>
  <c r="I27"/>
  <c r="I14"/>
  <c r="J35" i="3"/>
  <c r="E13" i="8"/>
  <c r="D32"/>
  <c r="E30"/>
  <c r="E12"/>
  <c r="I12"/>
  <c r="I30"/>
  <c r="H32"/>
  <c r="I11" i="7" l="1"/>
  <c r="Q43" i="31"/>
  <c r="P35" i="9"/>
  <c r="P43" i="31"/>
  <c r="O35" i="9"/>
  <c r="E11" i="8"/>
  <c r="I11"/>
  <c r="L46"/>
  <c r="M46"/>
  <c r="N46"/>
  <c r="O46"/>
  <c r="P46"/>
  <c r="Q46"/>
  <c r="R46"/>
  <c r="S46"/>
  <c r="K46"/>
  <c r="J46" l="1"/>
  <c r="J46" i="4"/>
  <c r="J46" i="3"/>
  <c r="J46" i="5"/>
  <c r="O46" i="9" l="1"/>
  <c r="P54" i="31"/>
  <c r="N46" i="9"/>
  <c r="O54" i="31"/>
  <c r="M46" i="9"/>
  <c r="N54" i="31"/>
  <c r="K46" i="9"/>
  <c r="L54" i="31"/>
  <c r="J47" i="5"/>
  <c r="M47" i="9" l="1"/>
  <c r="M49" s="1"/>
  <c r="N55" i="31"/>
  <c r="N57" s="1"/>
  <c r="J47" i="7" l="1"/>
  <c r="J47" i="3"/>
  <c r="P47" i="9"/>
  <c r="J47" i="4"/>
  <c r="O47" i="9" l="1"/>
  <c r="O49" s="1"/>
  <c r="P55" i="31"/>
  <c r="P57" s="1"/>
  <c r="N47" i="9"/>
  <c r="N49" s="1"/>
  <c r="O55" i="31"/>
  <c r="O57" s="1"/>
  <c r="L47" i="9"/>
  <c r="M55" i="31"/>
  <c r="K47" i="9"/>
  <c r="K49" s="1"/>
  <c r="L55" i="31"/>
  <c r="J48" i="23"/>
  <c r="P48" i="9" l="1"/>
  <c r="J48" s="1"/>
  <c r="Q56" i="31"/>
  <c r="K56" s="1"/>
  <c r="K55"/>
  <c r="L57"/>
  <c r="J47" i="9"/>
  <c r="J46" i="7"/>
  <c r="J1" i="5"/>
  <c r="J7" i="3"/>
  <c r="J7" i="4"/>
  <c r="J4" i="5"/>
  <c r="N10" i="31" s="1"/>
  <c r="J5" i="5"/>
  <c r="J6"/>
  <c r="J7"/>
  <c r="J8"/>
  <c r="O7" i="9" l="1"/>
  <c r="P13" i="31"/>
  <c r="N7" i="9"/>
  <c r="O13" i="31"/>
  <c r="M5" i="9"/>
  <c r="N11" i="31"/>
  <c r="M6" i="9"/>
  <c r="N12" i="31"/>
  <c r="M7" i="9"/>
  <c r="N13" i="31"/>
  <c r="M8" i="9"/>
  <c r="N14" i="31"/>
  <c r="N9"/>
  <c r="L46" i="9"/>
  <c r="L49" s="1"/>
  <c r="M54" i="31"/>
  <c r="J7" i="7"/>
  <c r="J8"/>
  <c r="L7" i="9" l="1"/>
  <c r="M13" i="31"/>
  <c r="M57"/>
  <c r="L8" i="9"/>
  <c r="M14" i="31"/>
  <c r="J7" i="8"/>
  <c r="J8" i="23"/>
  <c r="J1"/>
  <c r="P1" i="9" s="1"/>
  <c r="P8" l="1"/>
  <c r="Q14" i="31"/>
  <c r="J6" i="23"/>
  <c r="Q12" i="31" s="1"/>
  <c r="K7" i="9"/>
  <c r="L13" i="31"/>
  <c r="J4" i="23"/>
  <c r="J7"/>
  <c r="J5"/>
  <c r="P6" i="9" l="1"/>
  <c r="P5"/>
  <c r="P3" s="1"/>
  <c r="Q11" i="31"/>
  <c r="P4" i="9"/>
  <c r="Q10" i="31"/>
  <c r="Q9" s="1"/>
  <c r="K13"/>
  <c r="P7" i="9"/>
  <c r="J7" s="1"/>
  <c r="Q13" i="31"/>
  <c r="J41" i="4"/>
  <c r="J34"/>
  <c r="O42" i="31" s="1"/>
  <c r="J12" i="4"/>
  <c r="O19" i="31" s="1"/>
  <c r="J35" i="4"/>
  <c r="J36"/>
  <c r="J37"/>
  <c r="J13"/>
  <c r="O27" i="31"/>
  <c r="J15" i="4"/>
  <c r="J28"/>
  <c r="J27"/>
  <c r="J25"/>
  <c r="J24"/>
  <c r="J22"/>
  <c r="J20"/>
  <c r="J19"/>
  <c r="J17"/>
  <c r="J18"/>
  <c r="J16"/>
  <c r="J26"/>
  <c r="J23"/>
  <c r="J21"/>
  <c r="J14"/>
  <c r="J41" i="23"/>
  <c r="J46"/>
  <c r="N34" i="9" l="1"/>
  <c r="Q49" i="31"/>
  <c r="P41" i="9"/>
  <c r="P46"/>
  <c r="P49" s="1"/>
  <c r="Q54" i="31"/>
  <c r="O49"/>
  <c r="N41" i="9"/>
  <c r="N22"/>
  <c r="O30" i="31"/>
  <c r="O45"/>
  <c r="N37" i="9"/>
  <c r="N27"/>
  <c r="O35" i="31"/>
  <c r="O20"/>
  <c r="N13" i="9"/>
  <c r="N25"/>
  <c r="O33" i="31"/>
  <c r="O43"/>
  <c r="N35" i="9"/>
  <c r="N24"/>
  <c r="O32" i="31"/>
  <c r="O44"/>
  <c r="N36" i="9"/>
  <c r="N26"/>
  <c r="O34" i="31"/>
  <c r="N21" i="9"/>
  <c r="O29" i="31"/>
  <c r="O22"/>
  <c r="N15" i="9"/>
  <c r="N14"/>
  <c r="O21" i="31"/>
  <c r="N28" i="9"/>
  <c r="O36" i="31"/>
  <c r="N20" i="9"/>
  <c r="O28" i="31"/>
  <c r="N18" i="9"/>
  <c r="O25" i="31"/>
  <c r="N19" i="9"/>
  <c r="O26" i="31"/>
  <c r="N17" i="9"/>
  <c r="O24" i="31"/>
  <c r="N16" i="9"/>
  <c r="O23" i="31"/>
  <c r="N23" i="9"/>
  <c r="O31" i="31"/>
  <c r="P34" i="9"/>
  <c r="J11" i="4"/>
  <c r="J46" i="9"/>
  <c r="Q57" i="31" l="1"/>
  <c r="K54"/>
  <c r="K57" s="1"/>
  <c r="O18"/>
  <c r="J11" i="23"/>
  <c r="P11" i="9"/>
  <c r="J49"/>
  <c r="J6" i="3" l="1"/>
  <c r="J8"/>
  <c r="J6" i="4"/>
  <c r="J8"/>
  <c r="J6" i="7"/>
  <c r="J6" i="8"/>
  <c r="J8"/>
  <c r="J5" i="3"/>
  <c r="J4"/>
  <c r="J1"/>
  <c r="O1" i="9" s="1"/>
  <c r="O4" l="1"/>
  <c r="O3" s="1"/>
  <c r="P10" i="31"/>
  <c r="P9" s="1"/>
  <c r="O6" i="9"/>
  <c r="P12" i="31"/>
  <c r="O8" i="9"/>
  <c r="P14" i="31"/>
  <c r="O5" i="9"/>
  <c r="P11" i="31"/>
  <c r="N6" i="9"/>
  <c r="O12" i="31"/>
  <c r="N8" i="9"/>
  <c r="O14" i="31"/>
  <c r="L6" i="9"/>
  <c r="M12" i="31"/>
  <c r="K8" i="9"/>
  <c r="L14" i="31"/>
  <c r="K6" i="9"/>
  <c r="J6" s="1"/>
  <c r="L12" i="31"/>
  <c r="K12" s="1"/>
  <c r="J5" i="4"/>
  <c r="J4"/>
  <c r="M1" i="9"/>
  <c r="J8" l="1"/>
  <c r="K14" i="31"/>
  <c r="N4" i="9"/>
  <c r="O10" i="31"/>
  <c r="N5" i="9"/>
  <c r="O11" i="31"/>
  <c r="J41" i="5"/>
  <c r="N12" i="9"/>
  <c r="N11" s="1"/>
  <c r="M4"/>
  <c r="J3" i="4"/>
  <c r="J4" i="7"/>
  <c r="J1"/>
  <c r="L1" i="9" s="1"/>
  <c r="L3" i="8"/>
  <c r="O9" i="31" l="1"/>
  <c r="N3" i="9"/>
  <c r="N49" i="31"/>
  <c r="M41" i="9"/>
  <c r="L4"/>
  <c r="M10" i="31"/>
  <c r="P38" i="8"/>
  <c r="P37"/>
  <c r="P36"/>
  <c r="P35"/>
  <c r="P34"/>
  <c r="M38"/>
  <c r="M36"/>
  <c r="M39"/>
  <c r="M37"/>
  <c r="M35"/>
  <c r="M34"/>
  <c r="L41"/>
  <c r="J41" s="1"/>
  <c r="L38"/>
  <c r="L36"/>
  <c r="L34"/>
  <c r="L37"/>
  <c r="L35"/>
  <c r="Q38"/>
  <c r="Q37"/>
  <c r="Q36"/>
  <c r="Q35"/>
  <c r="Q34"/>
  <c r="S39"/>
  <c r="S35"/>
  <c r="S38"/>
  <c r="S36"/>
  <c r="S37"/>
  <c r="S34"/>
  <c r="R37"/>
  <c r="R35"/>
  <c r="R38"/>
  <c r="R36"/>
  <c r="R34"/>
  <c r="J36" i="5"/>
  <c r="P15" i="8"/>
  <c r="P19"/>
  <c r="P18"/>
  <c r="P22"/>
  <c r="P16"/>
  <c r="P20"/>
  <c r="P13"/>
  <c r="P26"/>
  <c r="P28"/>
  <c r="P21"/>
  <c r="P23"/>
  <c r="P24"/>
  <c r="P27"/>
  <c r="P14"/>
  <c r="P25"/>
  <c r="P17"/>
  <c r="P12"/>
  <c r="S28"/>
  <c r="S15"/>
  <c r="S23"/>
  <c r="S19"/>
  <c r="S27"/>
  <c r="S25"/>
  <c r="S13"/>
  <c r="S18"/>
  <c r="S21"/>
  <c r="S22"/>
  <c r="S20"/>
  <c r="S12"/>
  <c r="S16"/>
  <c r="S24"/>
  <c r="S26"/>
  <c r="S14"/>
  <c r="S17"/>
  <c r="Q15"/>
  <c r="Q13"/>
  <c r="Q16"/>
  <c r="Q26"/>
  <c r="Q19"/>
  <c r="Q18"/>
  <c r="Q20"/>
  <c r="Q22"/>
  <c r="Q28"/>
  <c r="Q23"/>
  <c r="Q14"/>
  <c r="Q21"/>
  <c r="Q24"/>
  <c r="Q25"/>
  <c r="Q27"/>
  <c r="Q17"/>
  <c r="Q12"/>
  <c r="L15"/>
  <c r="L13"/>
  <c r="L16"/>
  <c r="L26"/>
  <c r="L18"/>
  <c r="L20"/>
  <c r="L22"/>
  <c r="L19"/>
  <c r="L28"/>
  <c r="L23"/>
  <c r="L21"/>
  <c r="L27"/>
  <c r="L24"/>
  <c r="L14"/>
  <c r="L25"/>
  <c r="L17"/>
  <c r="M25"/>
  <c r="M19"/>
  <c r="M28"/>
  <c r="M27"/>
  <c r="M13"/>
  <c r="M26"/>
  <c r="M15"/>
  <c r="M12"/>
  <c r="M14"/>
  <c r="M24"/>
  <c r="M18"/>
  <c r="M20"/>
  <c r="M16"/>
  <c r="M23"/>
  <c r="M21"/>
  <c r="M22"/>
  <c r="M17"/>
  <c r="R15"/>
  <c r="R28"/>
  <c r="R26"/>
  <c r="R13"/>
  <c r="R16"/>
  <c r="R22"/>
  <c r="R20"/>
  <c r="R19"/>
  <c r="R14"/>
  <c r="R27"/>
  <c r="R18"/>
  <c r="R24"/>
  <c r="R25"/>
  <c r="R21"/>
  <c r="R23"/>
  <c r="R17"/>
  <c r="R12"/>
  <c r="J3" i="5"/>
  <c r="J5" i="7"/>
  <c r="M11" i="31" s="1"/>
  <c r="M3" i="9"/>
  <c r="K3" i="8"/>
  <c r="J4"/>
  <c r="J5"/>
  <c r="J34" i="5" l="1"/>
  <c r="N42" i="31" s="1"/>
  <c r="J35" i="5"/>
  <c r="N43" i="31" s="1"/>
  <c r="J28" i="5"/>
  <c r="J37"/>
  <c r="J18" i="7"/>
  <c r="J19"/>
  <c r="J23"/>
  <c r="J28"/>
  <c r="J24"/>
  <c r="J22"/>
  <c r="J21"/>
  <c r="J15"/>
  <c r="J26"/>
  <c r="J25"/>
  <c r="J20"/>
  <c r="J17"/>
  <c r="J16"/>
  <c r="J27"/>
  <c r="J13"/>
  <c r="J14"/>
  <c r="J34"/>
  <c r="M42" i="31" s="1"/>
  <c r="J37" i="7"/>
  <c r="J35"/>
  <c r="J36"/>
  <c r="M9" i="31"/>
  <c r="K4" i="9"/>
  <c r="J4" s="1"/>
  <c r="L10" i="31"/>
  <c r="K41" i="9"/>
  <c r="L49" i="31"/>
  <c r="K5" i="9"/>
  <c r="L11" i="31"/>
  <c r="K11" s="1"/>
  <c r="N38" i="8"/>
  <c r="N36"/>
  <c r="N34"/>
  <c r="N39"/>
  <c r="N35"/>
  <c r="N37"/>
  <c r="M35" i="9"/>
  <c r="O37" i="8"/>
  <c r="O35"/>
  <c r="O38"/>
  <c r="O36"/>
  <c r="O34"/>
  <c r="K38"/>
  <c r="K34"/>
  <c r="K37"/>
  <c r="K35"/>
  <c r="K36"/>
  <c r="N44" i="31"/>
  <c r="M36" i="9"/>
  <c r="J15" i="5"/>
  <c r="M15" i="9" s="1"/>
  <c r="M28"/>
  <c r="N36" i="31"/>
  <c r="J22" i="5"/>
  <c r="J16"/>
  <c r="J23"/>
  <c r="J14"/>
  <c r="J19"/>
  <c r="N27" i="31"/>
  <c r="J20" i="5"/>
  <c r="J25"/>
  <c r="J24"/>
  <c r="J12"/>
  <c r="N19" i="31" s="1"/>
  <c r="J26" i="5"/>
  <c r="J27"/>
  <c r="J13"/>
  <c r="J18"/>
  <c r="J17"/>
  <c r="J21"/>
  <c r="O15" i="8"/>
  <c r="O20"/>
  <c r="O19"/>
  <c r="O18"/>
  <c r="O28"/>
  <c r="O16"/>
  <c r="O22"/>
  <c r="O13"/>
  <c r="O26"/>
  <c r="O14"/>
  <c r="O27"/>
  <c r="O21"/>
  <c r="O24"/>
  <c r="O23"/>
  <c r="O25"/>
  <c r="O17"/>
  <c r="O12"/>
  <c r="K15"/>
  <c r="K20"/>
  <c r="K22"/>
  <c r="K16"/>
  <c r="K28"/>
  <c r="K18"/>
  <c r="K13"/>
  <c r="K19"/>
  <c r="K26"/>
  <c r="K14"/>
  <c r="K23"/>
  <c r="K24"/>
  <c r="K25"/>
  <c r="K27"/>
  <c r="K21"/>
  <c r="K17"/>
  <c r="K12"/>
  <c r="N24"/>
  <c r="N12"/>
  <c r="N27"/>
  <c r="N13"/>
  <c r="N28"/>
  <c r="N21"/>
  <c r="N26"/>
  <c r="N15"/>
  <c r="N23"/>
  <c r="N19"/>
  <c r="N16"/>
  <c r="N25"/>
  <c r="N22"/>
  <c r="N20"/>
  <c r="N14"/>
  <c r="N18"/>
  <c r="N17"/>
  <c r="S11"/>
  <c r="P11"/>
  <c r="R11"/>
  <c r="Q11"/>
  <c r="L11"/>
  <c r="M11"/>
  <c r="L5" i="9"/>
  <c r="L3" s="1"/>
  <c r="J3" i="7"/>
  <c r="J3" i="8"/>
  <c r="J13" l="1"/>
  <c r="K13" i="9" s="1"/>
  <c r="M34"/>
  <c r="J38" i="8"/>
  <c r="N45" i="31"/>
  <c r="M37" i="9"/>
  <c r="M12"/>
  <c r="M45" i="31"/>
  <c r="L37" i="9"/>
  <c r="L23"/>
  <c r="M31" i="31"/>
  <c r="M44"/>
  <c r="L36" i="9"/>
  <c r="M21" i="31"/>
  <c r="L14" i="9"/>
  <c r="L16"/>
  <c r="M23" i="31"/>
  <c r="L26" i="9"/>
  <c r="M34" i="31"/>
  <c r="M32"/>
  <c r="L24" i="9"/>
  <c r="L18"/>
  <c r="M25" i="31"/>
  <c r="M29"/>
  <c r="L21" i="9"/>
  <c r="M35" i="31"/>
  <c r="L27" i="9"/>
  <c r="M33" i="31"/>
  <c r="L25" i="9"/>
  <c r="M30" i="31"/>
  <c r="L22" i="9"/>
  <c r="M26" i="31"/>
  <c r="L19" i="9"/>
  <c r="L20"/>
  <c r="M28" i="31"/>
  <c r="L35" i="9"/>
  <c r="M43" i="31"/>
  <c r="M20"/>
  <c r="L13" i="9"/>
  <c r="M24" i="31"/>
  <c r="L17" i="9"/>
  <c r="M22" i="31"/>
  <c r="L15" i="9"/>
  <c r="M36" i="31"/>
  <c r="L28" i="9"/>
  <c r="M27"/>
  <c r="N35" i="31"/>
  <c r="M25" i="9"/>
  <c r="N33" i="31"/>
  <c r="N20"/>
  <c r="M13" i="9"/>
  <c r="M24"/>
  <c r="N32" i="31"/>
  <c r="M22" i="9"/>
  <c r="N30" i="31"/>
  <c r="L46"/>
  <c r="K38" i="9"/>
  <c r="K10" i="31"/>
  <c r="L9"/>
  <c r="K9" s="1"/>
  <c r="J37" i="8"/>
  <c r="J16"/>
  <c r="K16" i="9" s="1"/>
  <c r="J35" i="8"/>
  <c r="K3" i="9"/>
  <c r="J3" s="1"/>
  <c r="B39" s="1"/>
  <c r="J12" i="8"/>
  <c r="L19" i="31" s="1"/>
  <c r="J36" i="8"/>
  <c r="J34"/>
  <c r="L42" i="31" s="1"/>
  <c r="M26" i="9"/>
  <c r="N34" i="31"/>
  <c r="M21" i="9"/>
  <c r="N29" i="31"/>
  <c r="N22"/>
  <c r="L27"/>
  <c r="J15" i="8"/>
  <c r="M14" i="9"/>
  <c r="N21" i="31"/>
  <c r="M20" i="9"/>
  <c r="N28" i="31"/>
  <c r="M19" i="9"/>
  <c r="N26" i="31"/>
  <c r="M18" i="9"/>
  <c r="N25" i="31"/>
  <c r="M17" i="9"/>
  <c r="N24" i="31"/>
  <c r="M16" i="9"/>
  <c r="N23" i="31"/>
  <c r="M23" i="9"/>
  <c r="N31" i="31"/>
  <c r="J28" i="8"/>
  <c r="J27"/>
  <c r="J20"/>
  <c r="J25"/>
  <c r="J24"/>
  <c r="J22"/>
  <c r="J18"/>
  <c r="J17"/>
  <c r="J19"/>
  <c r="J26"/>
  <c r="J23"/>
  <c r="J21"/>
  <c r="J14"/>
  <c r="J11" i="5"/>
  <c r="L34" i="9"/>
  <c r="O11" i="8"/>
  <c r="N11"/>
  <c r="K11"/>
  <c r="J12" i="7"/>
  <c r="M19" i="31" s="1"/>
  <c r="J5" i="9"/>
  <c r="K19" i="31" l="1"/>
  <c r="L20"/>
  <c r="K20" s="1"/>
  <c r="L23"/>
  <c r="K23" s="1"/>
  <c r="J11" i="7"/>
  <c r="M18" i="31"/>
  <c r="K24" i="9"/>
  <c r="J24" s="1"/>
  <c r="L32" i="31"/>
  <c r="K32" s="1"/>
  <c r="K42"/>
  <c r="L43"/>
  <c r="K43" s="1"/>
  <c r="K35" i="9"/>
  <c r="K22"/>
  <c r="J22" s="1"/>
  <c r="L30" i="31"/>
  <c r="K30" s="1"/>
  <c r="K27" i="9"/>
  <c r="J27" s="1"/>
  <c r="L35" i="31"/>
  <c r="K35" s="1"/>
  <c r="L45"/>
  <c r="K45" s="1"/>
  <c r="K37" i="9"/>
  <c r="K25"/>
  <c r="J25" s="1"/>
  <c r="L33" i="31"/>
  <c r="K33" s="1"/>
  <c r="L44"/>
  <c r="K44" s="1"/>
  <c r="K36" i="9"/>
  <c r="J13"/>
  <c r="K26"/>
  <c r="J26" s="1"/>
  <c r="L34" i="31"/>
  <c r="K34" s="1"/>
  <c r="K21" i="9"/>
  <c r="J21" s="1"/>
  <c r="L29" i="31"/>
  <c r="K29" s="1"/>
  <c r="L22"/>
  <c r="K22" s="1"/>
  <c r="K15" i="9"/>
  <c r="J15" s="1"/>
  <c r="J16"/>
  <c r="K14"/>
  <c r="J14" s="1"/>
  <c r="L21" i="31"/>
  <c r="K21" s="1"/>
  <c r="K28" i="9"/>
  <c r="J28" s="1"/>
  <c r="L36" i="31"/>
  <c r="K36" s="1"/>
  <c r="N18"/>
  <c r="M11" i="9"/>
  <c r="K20"/>
  <c r="J20" s="1"/>
  <c r="L28" i="31"/>
  <c r="K28" s="1"/>
  <c r="K18" i="9"/>
  <c r="J18" s="1"/>
  <c r="L25" i="31"/>
  <c r="K25" s="1"/>
  <c r="K17" i="9"/>
  <c r="J17" s="1"/>
  <c r="L24" i="31"/>
  <c r="K24" s="1"/>
  <c r="K19" i="9"/>
  <c r="J19" s="1"/>
  <c r="L26" i="31"/>
  <c r="K26" s="1"/>
  <c r="K23" i="9"/>
  <c r="J23" s="1"/>
  <c r="L31" i="31"/>
  <c r="F38" i="7"/>
  <c r="F38" i="9"/>
  <c r="F38" i="23"/>
  <c r="F38" i="3"/>
  <c r="F38" i="5"/>
  <c r="F38" i="4"/>
  <c r="J11" i="8"/>
  <c r="B40" i="9"/>
  <c r="B39" i="3"/>
  <c r="B39" i="23"/>
  <c r="B39" i="5"/>
  <c r="B39" i="7"/>
  <c r="B39" i="4"/>
  <c r="D39" i="8"/>
  <c r="B40"/>
  <c r="B42" s="1"/>
  <c r="B40" i="7" l="1"/>
  <c r="B42" s="1"/>
  <c r="E47" i="31"/>
  <c r="Q39" i="8"/>
  <c r="R39"/>
  <c r="P39"/>
  <c r="L39"/>
  <c r="O39"/>
  <c r="K39"/>
  <c r="B40" i="5"/>
  <c r="C35" s="1"/>
  <c r="L18" i="31"/>
  <c r="K31"/>
  <c r="K18" s="1"/>
  <c r="B40" i="3"/>
  <c r="C40" s="1"/>
  <c r="H38" i="4"/>
  <c r="H38" i="7"/>
  <c r="H38" i="9"/>
  <c r="H38" i="23"/>
  <c r="H38" i="3"/>
  <c r="H38" i="5"/>
  <c r="S33" i="8"/>
  <c r="S42" s="1"/>
  <c r="M33"/>
  <c r="M42" s="1"/>
  <c r="N33"/>
  <c r="N42" s="1"/>
  <c r="D39" i="9"/>
  <c r="C40"/>
  <c r="B42"/>
  <c r="C37"/>
  <c r="C38"/>
  <c r="C36"/>
  <c r="C35"/>
  <c r="C34"/>
  <c r="F39" i="23"/>
  <c r="F39" i="9"/>
  <c r="C39"/>
  <c r="B40" i="23"/>
  <c r="D39" i="3"/>
  <c r="D39" i="23"/>
  <c r="C34" i="3"/>
  <c r="C38"/>
  <c r="F40" i="8"/>
  <c r="F42" s="1"/>
  <c r="F39" i="3"/>
  <c r="D39" i="4"/>
  <c r="D39" i="7"/>
  <c r="F39" i="4"/>
  <c r="F39" i="7"/>
  <c r="B40" i="4"/>
  <c r="C39" s="1"/>
  <c r="C40" i="5"/>
  <c r="C38"/>
  <c r="C37"/>
  <c r="F39"/>
  <c r="C39"/>
  <c r="D39"/>
  <c r="D40" i="8"/>
  <c r="B45"/>
  <c r="C40"/>
  <c r="C34"/>
  <c r="C35"/>
  <c r="C36"/>
  <c r="C37"/>
  <c r="C38"/>
  <c r="C39"/>
  <c r="C34" i="5" l="1"/>
  <c r="B42"/>
  <c r="C36"/>
  <c r="C39" i="3"/>
  <c r="C36"/>
  <c r="J38" i="4"/>
  <c r="J39" i="8"/>
  <c r="C35" i="3"/>
  <c r="B42"/>
  <c r="E48" i="31"/>
  <c r="F47" s="1"/>
  <c r="C37" i="3"/>
  <c r="D40"/>
  <c r="H39" i="9"/>
  <c r="Q33" i="8"/>
  <c r="Q42" s="1"/>
  <c r="R33"/>
  <c r="R42" s="1"/>
  <c r="K33"/>
  <c r="K42" s="1"/>
  <c r="F40" i="7"/>
  <c r="F42" s="1"/>
  <c r="F40" i="23"/>
  <c r="G38" s="1"/>
  <c r="P33" i="8"/>
  <c r="P42" s="1"/>
  <c r="D40" i="7"/>
  <c r="D42" s="1"/>
  <c r="D40" i="9"/>
  <c r="H40"/>
  <c r="F40"/>
  <c r="H39" i="3"/>
  <c r="H40" s="1"/>
  <c r="H39" i="23"/>
  <c r="D40"/>
  <c r="C37"/>
  <c r="B42"/>
  <c r="C35"/>
  <c r="C34"/>
  <c r="C36"/>
  <c r="C38"/>
  <c r="C40"/>
  <c r="C39"/>
  <c r="F40" i="3"/>
  <c r="D42"/>
  <c r="E34"/>
  <c r="E38"/>
  <c r="E40"/>
  <c r="E35"/>
  <c r="E37"/>
  <c r="E36"/>
  <c r="E39"/>
  <c r="H39" i="4"/>
  <c r="H39" i="7"/>
  <c r="B42" i="4"/>
  <c r="C40"/>
  <c r="C34"/>
  <c r="C36"/>
  <c r="C35"/>
  <c r="C38"/>
  <c r="C37"/>
  <c r="D40"/>
  <c r="F40"/>
  <c r="F40" i="5"/>
  <c r="H39"/>
  <c r="D40"/>
  <c r="E34" i="7"/>
  <c r="C40"/>
  <c r="C35"/>
  <c r="C36"/>
  <c r="C38"/>
  <c r="C34"/>
  <c r="C37"/>
  <c r="C39"/>
  <c r="H40" i="8"/>
  <c r="H42" s="1"/>
  <c r="D42"/>
  <c r="D45" s="1"/>
  <c r="E37"/>
  <c r="E36"/>
  <c r="E35"/>
  <c r="E34"/>
  <c r="E40"/>
  <c r="E38"/>
  <c r="F45"/>
  <c r="G36"/>
  <c r="G40"/>
  <c r="G34"/>
  <c r="G37"/>
  <c r="G35"/>
  <c r="G38"/>
  <c r="L33"/>
  <c r="L42" s="1"/>
  <c r="E39"/>
  <c r="G39"/>
  <c r="O33"/>
  <c r="O42" s="1"/>
  <c r="J1" i="4"/>
  <c r="N1" i="9" s="1"/>
  <c r="E39" i="7" l="1"/>
  <c r="E37"/>
  <c r="J38"/>
  <c r="L38" i="9" s="1"/>
  <c r="G34" i="7"/>
  <c r="G35"/>
  <c r="G40" i="23"/>
  <c r="G37" i="7"/>
  <c r="G39" i="23"/>
  <c r="G37"/>
  <c r="G34"/>
  <c r="L47" i="31"/>
  <c r="K39" i="9"/>
  <c r="G36" i="23"/>
  <c r="G35"/>
  <c r="M46" i="31"/>
  <c r="F45"/>
  <c r="F48"/>
  <c r="E50"/>
  <c r="F42"/>
  <c r="F44"/>
  <c r="F46"/>
  <c r="F43"/>
  <c r="O46"/>
  <c r="N38" i="9"/>
  <c r="F42" i="23"/>
  <c r="J38"/>
  <c r="J38" i="3"/>
  <c r="J42" i="8"/>
  <c r="J38" i="5"/>
  <c r="G39" i="7"/>
  <c r="E35"/>
  <c r="G36"/>
  <c r="G38"/>
  <c r="G40"/>
  <c r="E40"/>
  <c r="E36"/>
  <c r="E38"/>
  <c r="H40"/>
  <c r="H42" s="1"/>
  <c r="G35" i="9"/>
  <c r="G36"/>
  <c r="G34"/>
  <c r="F42"/>
  <c r="G40"/>
  <c r="G38"/>
  <c r="G37"/>
  <c r="D42"/>
  <c r="E38"/>
  <c r="E40"/>
  <c r="E36"/>
  <c r="E37"/>
  <c r="E35"/>
  <c r="E34"/>
  <c r="G39"/>
  <c r="E39"/>
  <c r="H42"/>
  <c r="I36"/>
  <c r="I34"/>
  <c r="I35"/>
  <c r="I40"/>
  <c r="I38"/>
  <c r="I37"/>
  <c r="J33" i="8"/>
  <c r="I39" i="9"/>
  <c r="H40" i="23"/>
  <c r="D42"/>
  <c r="E35"/>
  <c r="E40"/>
  <c r="E37"/>
  <c r="E36"/>
  <c r="E34"/>
  <c r="E38"/>
  <c r="E39"/>
  <c r="H42" i="3"/>
  <c r="I35"/>
  <c r="I36"/>
  <c r="I37"/>
  <c r="I40"/>
  <c r="I38"/>
  <c r="I34"/>
  <c r="F42"/>
  <c r="G35"/>
  <c r="G37"/>
  <c r="G38"/>
  <c r="G34"/>
  <c r="G40"/>
  <c r="G36"/>
  <c r="I39"/>
  <c r="G39"/>
  <c r="H40" i="4"/>
  <c r="D42"/>
  <c r="E34"/>
  <c r="E40"/>
  <c r="E38"/>
  <c r="E36"/>
  <c r="E37"/>
  <c r="E35"/>
  <c r="F42"/>
  <c r="G37"/>
  <c r="G38"/>
  <c r="G34"/>
  <c r="G35"/>
  <c r="G40"/>
  <c r="G36"/>
  <c r="E39"/>
  <c r="G39"/>
  <c r="D42" i="5"/>
  <c r="E36"/>
  <c r="E35"/>
  <c r="E37"/>
  <c r="E40"/>
  <c r="E38"/>
  <c r="E34"/>
  <c r="F42"/>
  <c r="G37"/>
  <c r="G38"/>
  <c r="G35"/>
  <c r="G36"/>
  <c r="G34"/>
  <c r="G40"/>
  <c r="E39"/>
  <c r="G39"/>
  <c r="H40"/>
  <c r="H45" i="8"/>
  <c r="I40"/>
  <c r="I37"/>
  <c r="I36"/>
  <c r="I35"/>
  <c r="I34"/>
  <c r="I38"/>
  <c r="I39"/>
  <c r="O12" i="9"/>
  <c r="J39" i="7" l="1"/>
  <c r="L39" i="9" s="1"/>
  <c r="L33" s="1"/>
  <c r="J39" i="4"/>
  <c r="N39" i="9" s="1"/>
  <c r="L41" i="31"/>
  <c r="Q46"/>
  <c r="P38" i="9"/>
  <c r="N46" i="31"/>
  <c r="M38" i="9"/>
  <c r="P46" i="31"/>
  <c r="O38" i="9"/>
  <c r="J39" i="23"/>
  <c r="J39" i="3"/>
  <c r="J41"/>
  <c r="J42" i="7"/>
  <c r="J33" i="5"/>
  <c r="J39"/>
  <c r="O34" i="9"/>
  <c r="I40" i="7"/>
  <c r="I36"/>
  <c r="I38"/>
  <c r="I35"/>
  <c r="I39"/>
  <c r="I37"/>
  <c r="I34"/>
  <c r="J33"/>
  <c r="J33" i="23"/>
  <c r="I35"/>
  <c r="I37"/>
  <c r="I40"/>
  <c r="I38"/>
  <c r="I34"/>
  <c r="H42"/>
  <c r="I36"/>
  <c r="I39"/>
  <c r="H42" i="4"/>
  <c r="I36"/>
  <c r="I35"/>
  <c r="I38"/>
  <c r="I37"/>
  <c r="I40"/>
  <c r="I34"/>
  <c r="I39"/>
  <c r="J42"/>
  <c r="H42" i="5"/>
  <c r="I37"/>
  <c r="I36"/>
  <c r="I35"/>
  <c r="I38"/>
  <c r="I40"/>
  <c r="I34"/>
  <c r="I39"/>
  <c r="L12" i="9"/>
  <c r="L11" s="1"/>
  <c r="O47" i="31" l="1"/>
  <c r="O41" s="1"/>
  <c r="O50" s="1"/>
  <c r="M47"/>
  <c r="M41" s="1"/>
  <c r="M50" s="1"/>
  <c r="J42" i="5"/>
  <c r="P49" i="31"/>
  <c r="K49" s="1"/>
  <c r="O41" i="9"/>
  <c r="N47" i="31"/>
  <c r="M39" i="9"/>
  <c r="M33" s="1"/>
  <c r="M42" s="1"/>
  <c r="Q47" i="31"/>
  <c r="Q41" s="1"/>
  <c r="Q50" s="1"/>
  <c r="P39" i="9"/>
  <c r="P33" s="1"/>
  <c r="P42" s="1"/>
  <c r="P47" i="31"/>
  <c r="O39" i="9"/>
  <c r="O33" s="1"/>
  <c r="L50" i="31"/>
  <c r="K50" s="1"/>
  <c r="P41"/>
  <c r="N41"/>
  <c r="N50" s="1"/>
  <c r="L42" i="9"/>
  <c r="K46" i="31"/>
  <c r="J42" i="23"/>
  <c r="J11" i="3"/>
  <c r="O11" i="9"/>
  <c r="N33"/>
  <c r="N42" s="1"/>
  <c r="J33" i="4"/>
  <c r="J33" i="3"/>
  <c r="P50" i="31" l="1"/>
  <c r="K47"/>
  <c r="K41"/>
  <c r="O42" i="9"/>
  <c r="J42" i="3"/>
  <c r="J1" i="8"/>
  <c r="K1" i="9" s="1"/>
  <c r="J1" s="1"/>
  <c r="K34" l="1"/>
  <c r="K33" s="1"/>
  <c r="J37"/>
  <c r="J39"/>
  <c r="J36"/>
  <c r="K12"/>
  <c r="J12" s="1"/>
  <c r="J35"/>
  <c r="J38"/>
  <c r="J41"/>
  <c r="K11" l="1"/>
  <c r="J34"/>
  <c r="J11" l="1"/>
  <c r="K42"/>
  <c r="J42" s="1"/>
  <c r="J33"/>
</calcChain>
</file>

<file path=xl/sharedStrings.xml><?xml version="1.0" encoding="utf-8"?>
<sst xmlns="http://schemas.openxmlformats.org/spreadsheetml/2006/main" count="1586" uniqueCount="417">
  <si>
    <t>на 1 кв.м.площади</t>
  </si>
  <si>
    <t>страхование лифтов от рисков</t>
  </si>
  <si>
    <t>ежегодное техническое освидетельствование</t>
  </si>
  <si>
    <t>Уборка придомовой территории</t>
  </si>
  <si>
    <t>кол-во подъездов</t>
  </si>
  <si>
    <t>кол-во квартир</t>
  </si>
  <si>
    <t xml:space="preserve">Сбор и вывоз ТБО </t>
  </si>
  <si>
    <t>Всего в месяц</t>
  </si>
  <si>
    <t>Всего</t>
  </si>
  <si>
    <t>52 мкр</t>
  </si>
  <si>
    <t>53 мкр</t>
  </si>
  <si>
    <t>54 мкр</t>
  </si>
  <si>
    <t>55 мкр</t>
  </si>
  <si>
    <t>56 мкр</t>
  </si>
  <si>
    <t>Площадь жилая</t>
  </si>
  <si>
    <t>Площадь нежилая</t>
  </si>
  <si>
    <t>Площадь всего, в т.ч.</t>
  </si>
  <si>
    <t>Всего в год</t>
  </si>
  <si>
    <t>Обслуживание и ремонт лифта:</t>
  </si>
  <si>
    <t>Перечень</t>
  </si>
  <si>
    <t xml:space="preserve">обязательных работ и услуг по содержанию и ремонту общего имущества собственников помещений </t>
  </si>
  <si>
    <t>Наименование работ и услуг</t>
  </si>
  <si>
    <t>Периодичность выполнения работ и оказания услуг</t>
  </si>
  <si>
    <t>Стоимость на 1 кв.м. общей площади (рублей в месяц)</t>
  </si>
  <si>
    <t>Содержание помещений, входящих в состав общего имущества</t>
  </si>
  <si>
    <t>2 раза в месяц</t>
  </si>
  <si>
    <t>Влажная протирка подоконников, перил лестниц, шкафов для электросчетчиков слаботочных устройств, почтовых ящиков, дверных коробок, полотен дверей, дверных ручек</t>
  </si>
  <si>
    <t>2 раза в год</t>
  </si>
  <si>
    <t>ИТОГО</t>
  </si>
  <si>
    <t>В холодный период года</t>
  </si>
  <si>
    <t>Очистка придомовой территории от наледи и льда</t>
  </si>
  <si>
    <t>Очистка от мусора урн, установленных возле подъездов</t>
  </si>
  <si>
    <t>ежедневно</t>
  </si>
  <si>
    <t xml:space="preserve">Уборка крыльца и площадки перед входом в подъезд </t>
  </si>
  <si>
    <t>1 раз в сутки в дни снегопада</t>
  </si>
  <si>
    <t>1 раз в сутки во время гололеда</t>
  </si>
  <si>
    <t>В теплый период года</t>
  </si>
  <si>
    <t>Подметание и уборка придомовой территории</t>
  </si>
  <si>
    <t>Уборка и выкашивание газонов</t>
  </si>
  <si>
    <t>1 раз в месяц</t>
  </si>
  <si>
    <t>1 раз в сутки</t>
  </si>
  <si>
    <t>Подготовка многоквартирного дома к сезонной эксплуатации</t>
  </si>
  <si>
    <t>Гидравлические и тепловые испытания теплообменного оборудования</t>
  </si>
  <si>
    <t>1 раз в год</t>
  </si>
  <si>
    <t>Работы по очистке теплообменного оборудования для удаления накипно-коррозионных отложений</t>
  </si>
  <si>
    <t>Проведение технических осмотров и мелкий ремонт</t>
  </si>
  <si>
    <t>Проверка заземления оболочки электрокабеля, замеры сопротивления изоляции проводов, трубопроводов и восстановление цепей заземления по результатам проверки в соответствии с техническими требованиями</t>
  </si>
  <si>
    <t>Регулировка систем отопления</t>
  </si>
  <si>
    <t>Вывоз твердых бытовых отходов</t>
  </si>
  <si>
    <t xml:space="preserve">Обслуживание и ремонт лифта </t>
  </si>
  <si>
    <t>Обслуживание, проверка общедомовых приборов учета</t>
  </si>
  <si>
    <t>Обслуживание, поверка общедомовых приборов учета</t>
  </si>
  <si>
    <t>в соответствии с техническим паспортом</t>
  </si>
  <si>
    <t>ВСЕГО</t>
  </si>
  <si>
    <t>Сдвигание свежевыпавшего снега и очистка придомовой территории от снега и льда при наличии колейности свыше 5 см</t>
  </si>
  <si>
    <t>Обслуживание и ремонт лифта (2 шт)</t>
  </si>
  <si>
    <t>Свыше 10 этажей</t>
  </si>
  <si>
    <t>До 10 этажей</t>
  </si>
  <si>
    <t>Академ</t>
  </si>
  <si>
    <t>кол-во НП</t>
  </si>
  <si>
    <t>Приложение 2</t>
  </si>
  <si>
    <t>в многоквартирном доме</t>
  </si>
  <si>
    <t>Влажная уборка тамбуров, лестничных площадок и маршей, лифтовых кабин</t>
  </si>
  <si>
    <t>Сухая уборка тамбуров, лестничных площадок и маршей, лифтовых кабин</t>
  </si>
  <si>
    <t xml:space="preserve">1 раз в неделю </t>
  </si>
  <si>
    <t>Мытье окон мест общего пользования</t>
  </si>
  <si>
    <t>Очистка крышек люков колодцев от снега и льда толщиной слоя свыше 5 см</t>
  </si>
  <si>
    <t>2 раза в сутки в дни снегопада</t>
  </si>
  <si>
    <t>Очистка придомовой территории от снега наносного происхождения</t>
  </si>
  <si>
    <t>1 раз в три дня во время гололеда</t>
  </si>
  <si>
    <t>Посыпка территории песком или смесью песка с хлоридами</t>
  </si>
  <si>
    <t>Прочистка ливневой канализации</t>
  </si>
  <si>
    <t>Консервация и расконсервация, ремонт, регулировка, промывка, испытание (гидравлические) систем центрального отопления, промывка системы под давлением МКД</t>
  </si>
  <si>
    <t>Ремонт и утепление входных дверей</t>
  </si>
  <si>
    <t>Очистка и промывка внутреннего водостока и водоприемных воронок, укрепление водоприемных воронок, утепление внутреннего водостока, ремонт отмосток</t>
  </si>
  <si>
    <t>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</si>
  <si>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</si>
  <si>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Проверка кровли на отсутствие протечек. При выявлении нарушений, приводящих к протечкам - незамедлительное их устранение. В остальных случаях - разработка плана восстановительных работ, при необходимости - проведение восстановительных работ.</t>
  </si>
  <si>
    <t>2 раза в год, по заявкам собственников</t>
  </si>
  <si>
    <t>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</t>
  </si>
  <si>
    <t>Проверка температурно-влажностного режима и воздухообмена на чердаке</t>
  </si>
  <si>
    <t>Проверка состояния информационных знаков, входов в подъезды (домовые знаки и т.д.) при необходимости ремонт</t>
  </si>
  <si>
    <t>Проверка и при необходимости восстановление или замена отдельных элементов крылец и зонтов над входами в здание, в подвалы и над балконами</t>
  </si>
  <si>
    <t>Выявление нарушений отделки фасадов и их отдельных элементов и их устранение</t>
  </si>
  <si>
    <t>1 раз в год, по заявкам собственников</t>
  </si>
  <si>
    <t>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в общему имуществу в доме (при выявлении нарушений в отопительный период - незамедлительный ремонт в остальных случаях - разработка плана восстановительных работ(при необходимости), проведение восстановительных работ)</t>
  </si>
  <si>
    <t>Проверка вентиляционных каналов и шахт (при выявлении нарушений разработка плана восстановительных работ (при необходимости), проведение восстановительных работ)</t>
  </si>
  <si>
    <t>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</si>
  <si>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1 раз в сутки, по заявкам собственников</t>
  </si>
  <si>
    <t>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</si>
  <si>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 раз в неделю, по заявкам собственников</t>
  </si>
  <si>
    <t>Восстановление работоспособности 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</si>
  <si>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Проверка состояния и замена вышедших из строя лам освещения</t>
  </si>
  <si>
    <t>Очистка и текущий ремонт элементов благоустройства (в том числе малые архитектурные формы) придомовой территории</t>
  </si>
  <si>
    <t>Аварийное обслуживание в соответствии с установленными предельными сроками на внутридомовых инженерных системах в многоквартирном доме, выполнение заявок населения</t>
  </si>
  <si>
    <t>круглосуточно</t>
  </si>
  <si>
    <t>Сбор отходов I-IV классов опасности (отработанных ртутьсодержащих ламп и др.) и передача их в специализированные организации, имеющие лицензии на осуществление деятельности по сбору, использованию, обезвреживанию, транспортированию и размещению таких отходов</t>
  </si>
  <si>
    <t>ежедневно в рабочие дни</t>
  </si>
  <si>
    <t>Проведение дератизации и дезинсекции помещений, входящих в состав общего имущества в многоквартирном доме (подвалов, чердаков, технических этажей)</t>
  </si>
  <si>
    <t>Вывоз и организация мест накопления бытовых отходов</t>
  </si>
  <si>
    <t>Обслуживание и ремонт лифта (1 шт)</t>
  </si>
  <si>
    <t>Организация системы диспетчерского контроля и обеспечение диспетчерской связи с кабиной лифта</t>
  </si>
  <si>
    <t>Обеспечение проведения осмотров, технического обслуживания</t>
  </si>
  <si>
    <t>Обеспечение проведения аварийного обслуживания лифта</t>
  </si>
  <si>
    <t>этажность</t>
  </si>
  <si>
    <t>Система ограждения территории и ограничения автомобильного доступа с внутриквартальным видеонаблюдением</t>
  </si>
  <si>
    <t>Использование общего имущества</t>
  </si>
  <si>
    <t>Использование общего имущества (реклама в лифтах)</t>
  </si>
  <si>
    <t>72руб/1 лифт</t>
  </si>
  <si>
    <t>150 руб/кварт</t>
  </si>
  <si>
    <t>Обслуживание и ремонт домофонной системы</t>
  </si>
  <si>
    <t>Прочие услуги</t>
  </si>
  <si>
    <t>- расходы в виде начисленной заработной платы;</t>
  </si>
  <si>
    <t>- расходы на приобретение материалов, инструмента, оборудования, аренду помещений и транспорта;</t>
  </si>
  <si>
    <t>- расходы на содержание служебного транспорта;</t>
  </si>
  <si>
    <t>- судебные расходы в связи с работой с неплательщиками;</t>
  </si>
  <si>
    <t>- затраты на аудиторские, консультационные и информационные услуги;</t>
  </si>
  <si>
    <t>- расходы на канцелярские товары;</t>
  </si>
  <si>
    <t>- расходы на содержание и обслуживание компьютеров, копировальной техники;</t>
  </si>
  <si>
    <t>- затраты на приобретение и обслуживание программного обеспечения, основных средств;</t>
  </si>
  <si>
    <t>- затраты на содержание бухгалтерской службы и управленческого аппарата.</t>
  </si>
  <si>
    <t>кол-во лифтов</t>
  </si>
  <si>
    <t>Управленческие расходы:</t>
  </si>
  <si>
    <t>Форма 2. Сведения о многоквартирном доме, управление которым осуществляет  управляющая организация</t>
  </si>
  <si>
    <t>ООО УК "Ключевые люди"</t>
  </si>
  <si>
    <t>Расходы за содержание и ремонт жилого помещения определяются в размере, обеспечивающем содержание общего имущества в соответствии с требованиями законодательства Российской Федерации, включая в том числе оплату расходов на содержание и ремонт внутридомовых инженерных систем электро, тепло-, газо- и водоснабжения, водоотведения, обоснованные расходы на истребование задолженности по оплате жилых помещений и коммунальных услуг, на снятие показаний приборов учета, 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услуг.";</t>
  </si>
  <si>
    <t>Транспортно-экспедиционные услуги</t>
  </si>
  <si>
    <t>Содержание общего имущества собственников помещений</t>
  </si>
  <si>
    <t>Форма 2.8. Отчет об исполнении управляющей организацией договора управления</t>
  </si>
  <si>
    <t>руб.</t>
  </si>
  <si>
    <t>Получено денежных средств, в т. ч:</t>
  </si>
  <si>
    <t>- денежных средств от потребителей</t>
  </si>
  <si>
    <t>- целевых взносов от потребителей</t>
  </si>
  <si>
    <t>- субсидий</t>
  </si>
  <si>
    <t>- прочие поступления</t>
  </si>
  <si>
    <t>Всего денежных средств с учетом остатков</t>
  </si>
  <si>
    <t>Заработная плата (уборка подъездов)</t>
  </si>
  <si>
    <t>Заработная плата (уборка территории)</t>
  </si>
  <si>
    <t>Заработная плата (техобслуживание и ремонт)</t>
  </si>
  <si>
    <t>Отчисления от заработной платы</t>
  </si>
  <si>
    <t>Материалы, оборудование, инструменты</t>
  </si>
  <si>
    <t>Охрана труда</t>
  </si>
  <si>
    <t>Аварийно-диспетчерское  обслуживание (по договору подряда)</t>
  </si>
  <si>
    <t>Дератизация, дезинсекция (по договору подряда)</t>
  </si>
  <si>
    <t>Обследование тех.сост. АПС и ДУ (по договору подряда)</t>
  </si>
  <si>
    <t xml:space="preserve">Обслуживание и поверка ОПУ </t>
  </si>
  <si>
    <t>Банковские расходы</t>
  </si>
  <si>
    <t>Налоги</t>
  </si>
  <si>
    <t>Расходы на управление</t>
  </si>
  <si>
    <t>Работы по содержанию помещений, входящих в состав общего имущества в многоквартирном доме:</t>
  </si>
  <si>
    <t>Подметание лестничных клеток, уборка мусора</t>
  </si>
  <si>
    <t>Влажная уборка подъезда</t>
  </si>
  <si>
    <t>Мытье лифтовых холлов (1-2 этаж), пол кабины лифта</t>
  </si>
  <si>
    <t>Протирка отопительных приборов, пожарных и почтовых ящиков, этажных щитков</t>
  </si>
  <si>
    <t>Протирка перил, подоконников</t>
  </si>
  <si>
    <t>Протирка стен, дверей, потолков кабины лифта</t>
  </si>
  <si>
    <t>Мытье предмашинного отделения</t>
  </si>
  <si>
    <t>Мытье окон</t>
  </si>
  <si>
    <t>Очистка входных групп от рекламы</t>
  </si>
  <si>
    <t>Работы по содержанию придомовой территории в теплый период года:</t>
  </si>
  <si>
    <t>Подметание территории</t>
  </si>
  <si>
    <t>Уборка мусора с газонов. Очистка урн от мусора</t>
  </si>
  <si>
    <t>Стрижка газонов</t>
  </si>
  <si>
    <t>Очистка и текущий ремонт элементов благоустройства (в том числе детских и спортивных площадок)</t>
  </si>
  <si>
    <t xml:space="preserve">Прочистка ливневой канализации </t>
  </si>
  <si>
    <t>Уборка крыльца и площадки перед входом в подъезд, козырька, приямков</t>
  </si>
  <si>
    <t>Работы по содержанию придомовой территории в холодный период года:</t>
  </si>
  <si>
    <t>Подметание территории в дни без снегопада</t>
  </si>
  <si>
    <t>Сдвигание свежевыпавшего снега</t>
  </si>
  <si>
    <t>Очистка территории с усовершенствованным покрытием от уплотненного снега</t>
  </si>
  <si>
    <t>Очистка урн от мусора</t>
  </si>
  <si>
    <t xml:space="preserve">Посыпка территории песком или смесью песка с хлоридами </t>
  </si>
  <si>
    <t>Работы, выполняемые в отношении всех видов фундаментов</t>
  </si>
  <si>
    <t>проверка соответствия параметров вертикальной планировки территории вокруг здания проектным параметрам. Устранение выявленных нарушений;</t>
  </si>
  <si>
    <t>проверка технического состояния видимых частей конструкций с выявлением:</t>
  </si>
  <si>
    <t>признаков неравномерных осадок фундаментов всех типов;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</si>
  <si>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фундаментами;</t>
  </si>
  <si>
    <t>при выявлении нарушений - разработка контрольных шурфов в местах обнаружения дефектов, детальное обследование и составление плана мероприятий по устранению причин нарушения и восстановлению эксплуатационных свойств конструкций;</t>
  </si>
  <si>
    <t>проверка состояния гидроизоляции фундаментов и систем водоотвода фундамента. При выявлении нарушений - восстановление их работоспособности;</t>
  </si>
  <si>
    <t>Работы, выполняемые в зданиях в подвалах:</t>
  </si>
  <si>
    <t>проверка температурно-влажностного режима подвальных помещений и при выявлении нарушений устранение причин его нарушения;</t>
  </si>
  <si>
    <t>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требованиями;</t>
  </si>
  <si>
    <t>контроль за состоянием дверей подвалов и технических подполий, запорных устройств на них. Устранение выявленных неисправностей.</t>
  </si>
  <si>
    <t xml:space="preserve">Работы, выполняемые для надлежащего содержания стен,  перекрытий и покрытий многоквартирных домов: </t>
  </si>
  <si>
    <t>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устройств;</t>
  </si>
  <si>
    <t>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блоков;</t>
  </si>
  <si>
    <t>выявление  наличия и характера трещин, выветривания, отклонения от вертикали и выпучивания отдельных участков стен</t>
  </si>
  <si>
    <t>в случае выявления повреждений и нарушений - составление плана мероприятий по инструментальному обследованию, восстановлению проектных условий их эксплуатации и его выполнение.</t>
  </si>
  <si>
    <t>Работы, выполняемые в целях надлежащего содержания перегородок в многоквартирных домах:</t>
  </si>
  <si>
    <t>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трубопроводов;</t>
  </si>
  <si>
    <t>проверка звукоизоляции и огнезащиты;</t>
  </si>
  <si>
    <t>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</si>
  <si>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Работы, выполняемые в целях надлежащего содержания крыш многоквартирных домов:</t>
  </si>
  <si>
    <t>проверка кровли на отсутствие протечек;</t>
  </si>
  <si>
    <t>проверка молниезащитных устройств, заземления мачт и другого оборудования, расположенного на крыше;</t>
  </si>
  <si>
    <t>выявление деформации и повреждений несущих кровельных конструкций, креплений элементов несущих конструкций крыши, водоотводящих устройств и оборудования, слуховых окон, выходов на крыши, температурных швов, водоприемных воронок внутреннего водостока;</t>
  </si>
  <si>
    <t xml:space="preserve">проверка состояния защитных бетонных плит и ограждений. </t>
  </si>
  <si>
    <t>проверка температурно-влажностного режима и воздухообмена на чердаке;</t>
  </si>
  <si>
    <t>контроль состояния оборудования или устройств, предотвращающих образование наледи и сосулек;</t>
  </si>
  <si>
    <t>проверка и при необходимости очистка кровли и водоотводящих устройств от мусора, грязи и наледи, препятствующих стоку дождевых и талых вод;</t>
  </si>
  <si>
    <t>проверка и при необходимости очистка кровли от скопления снега и наледи;</t>
  </si>
  <si>
    <t>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составами;</t>
  </si>
  <si>
    <t>проверка и при необходимости восстановление насыпного защитного слоя для эластомерных или термопластичных мембран балластного способа соединения кровель;</t>
  </si>
  <si>
    <t>проверка и при необходимости восстановление пешеходных дорожек в местах пешеходных зон кровель из эластомерных и термопластичных материалов;</t>
  </si>
  <si>
    <t>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деталей;</t>
  </si>
  <si>
    <t>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работ.</t>
  </si>
  <si>
    <t>Работы, выполняемые в целях надлежащего содержания лестниц многоквартирных домов:</t>
  </si>
  <si>
    <t>выявление деформации и повреждений в несущих конструкциях, надежности крепления ограждений, выбоин и сколов в ступенях;</t>
  </si>
  <si>
    <t>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лестницами;</t>
  </si>
  <si>
    <t>при выявлении повреждений и нарушений - разработка плана восстановительных работ (при необходимости), проведение восстановительных работ;</t>
  </si>
  <si>
    <t>Работы, выполняемые в целях надлежащего содержания фасадов многоквартирных домов:</t>
  </si>
  <si>
    <t>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водостоков;</t>
  </si>
  <si>
    <t>контроль состояния и работоспособности подсветки информационных знаков, входов в подъезды (домовые знаки и т.д.);</t>
  </si>
  <si>
    <t>контроль состояния и восстановление или замена отдельных элементов крылец и зонтов над входами в здание, в подвалы и над балконами;</t>
  </si>
  <si>
    <t>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(остановы);</t>
  </si>
  <si>
    <t>разработка плана восстановительных работ (при необходимости), проведение восстановительных работ.</t>
  </si>
  <si>
    <t>Работы, выполняемые в целях надлежащего содержания внутренней отделки многоквартирных домов, - проверка состояния внутренней отделки. При наличии угрозы обрушения отделочных слоев или нарушения защитных свойств отделки по отношению к несущим конструкциям и инженерному оборудованию - устранение выявленных нарушений.</t>
  </si>
  <si>
    <t>Работы, выполняемые в целях надлежащего содержания оконных и дверных заполнений помещений, относящихся к общему имуществу в многоквартирном доме:</t>
  </si>
  <si>
    <t>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доме;</t>
  </si>
  <si>
    <t>при выявлении нарушений в отопительный период - незамедлительный ремонт. В остальных случаях - разработка плана восстановительных работ (при необходимости), проведение восстановительных работ.</t>
  </si>
  <si>
    <t>Работы, выполняемые в целях надлежащего содержания индивидуальных тепловых пунктов и водоподкачек в многоквартирных домах:</t>
  </si>
  <si>
    <t>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домах;</t>
  </si>
  <si>
    <t>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оборудования;</t>
  </si>
  <si>
    <t>гидравлические и тепловые испытания оборудования индивидуальных тепловых пунктов и водоподкачек;</t>
  </si>
  <si>
    <t>работы по очистке теплообменного оборудования для удаления накипно-коррозионных отложений;</t>
  </si>
  <si>
    <t>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</si>
  <si>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Работы, выполняемые для надлежащего содержания систем водоснабжения (холодного и горячего), отопления и водоотведения в многоквартирных домах:</t>
  </si>
  <si>
    <t>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каналах);</t>
  </si>
  <si>
    <t>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систем;</t>
  </si>
  <si>
    <t>контроль состояния и замена неисправных контрольно-измерительных приборов (манометров, термометров и т.п.);</t>
  </si>
  <si>
    <t>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доме;</t>
  </si>
  <si>
    <t>контроль состояния и незамедлительное восстановление герметичности участков трубопроводов и соединительных элементов в случае их разгерметизации;</t>
  </si>
  <si>
    <t>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канализации;</t>
  </si>
  <si>
    <t>переключение в целях надежной эксплуатации режимов работы внутреннего водостока, гидравлического затвора внутреннего водостока;</t>
  </si>
  <si>
    <t>промывка участков водопровода после выполнения ремонтно-строительных работ на водопроводе;</t>
  </si>
  <si>
    <t>промывка систем водоснабжения для удаления накипно-коррозионных отложений.</t>
  </si>
  <si>
    <t>испытания на прочность и плотность (гидравлические испытания) узлов ввода и систем отопления, промывка и регулировка систем отопления;</t>
  </si>
  <si>
    <t>проведение пробных пусконаладочных работ (пробные топки);</t>
  </si>
  <si>
    <t>удаление воздуха из системы отопления;</t>
  </si>
  <si>
    <t>промывка централизованных систем теплоснабжения для удаления накипно-коррозионных отложений.</t>
  </si>
  <si>
    <t>Работы, выполняемые в целях надлежащего содержания электрооборудования, радио- и телекоммуникационного оборудования в многоквартирном доме:</t>
  </si>
  <si>
    <t>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по результатам проверки;</t>
  </si>
  <si>
    <t>проверка и обеспечение работоспособности устройств защитного отключения;</t>
  </si>
  <si>
    <t>техническое обслуживание и ремонт силовых и осветительных установок, электрических установок систем дымоудаления, систем автоматической пожарной сигнализации, внутреннего противопожарного водопровода, лифтов, установок автоматизации котельных,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электрооборудования;</t>
  </si>
  <si>
    <t>Работы, выполняемые в целях надлежащего содержания и ремонта лифта (лифтов) в многоквартирном доме:</t>
  </si>
  <si>
    <t>организация системы диспетчерского контроля и обеспечение диспетчерской связи с кабиной лифта;</t>
  </si>
  <si>
    <t>обеспечение проведения осмотров, технического обслуживания и ремонт лифта (лифтов);</t>
  </si>
  <si>
    <t>обеспечение проведения аварийного обслуживания лифта (лифтов);</t>
  </si>
  <si>
    <t>обеспечение проведения технического освидетельствования лифта (лифтов), в том числе после замены элементов оборудования.</t>
  </si>
  <si>
    <t>Работы по обеспечению вывоза бытовых отходов:</t>
  </si>
  <si>
    <t>организация мест накопления бытовых отходов, сбор отходов, их вывоз.</t>
  </si>
  <si>
    <t>организация мест накопления  отработанных ртутьсодержащих ламп и др. и их передача в специализированные организации, имеющие лицензии на осуществление деятельности по сбору, использованию, обезвреживанию, транспортированию и размещению таких отходов.</t>
  </si>
  <si>
    <t>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населения.</t>
  </si>
  <si>
    <t>Приложение № 2</t>
  </si>
  <si>
    <t>Перечень работ</t>
  </si>
  <si>
    <t>Периодичность</t>
  </si>
  <si>
    <t>МКД этажностью до 10</t>
  </si>
  <si>
    <t>3 раза в неделю</t>
  </si>
  <si>
    <t>5 раз в неделю</t>
  </si>
  <si>
    <t>1 раз в неделю</t>
  </si>
  <si>
    <t>4 раза в год</t>
  </si>
  <si>
    <t>по мере необходимости, но не реже 1 раз в 6 месяцев</t>
  </si>
  <si>
    <t>1 раз в 3 дня</t>
  </si>
  <si>
    <t>по мере необходимости</t>
  </si>
  <si>
    <t>по мере необходимости , но не реже 5 раз в неделю</t>
  </si>
  <si>
    <t>по мере необходимости, но не реже 1 раз в год</t>
  </si>
  <si>
    <t>ежеквартально</t>
  </si>
  <si>
    <t>по мере необходимости, но не реже 2 раз в год</t>
  </si>
  <si>
    <t>по мере необходимости, но не реже 1 раз в 2 месяца</t>
  </si>
  <si>
    <t>в течении года, но не реже 2 раз в год</t>
  </si>
  <si>
    <t>в течении года</t>
  </si>
  <si>
    <t>постоянно</t>
  </si>
  <si>
    <t>по иере необходимости, но не реже 1 раз в год</t>
  </si>
  <si>
    <t>по графику, но не реже 1 раз в год</t>
  </si>
  <si>
    <t xml:space="preserve">Генеральный директор </t>
  </si>
  <si>
    <t>М.В.Калинин</t>
  </si>
  <si>
    <t>Работы, выполняемые в целях надлежащего содержания стен, балок (ригелей) перекрытий и покрытий многоквартирных домов:</t>
  </si>
  <si>
    <t>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трещин;</t>
  </si>
  <si>
    <t>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покрытий;</t>
  </si>
  <si>
    <t>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покрытий;</t>
  </si>
  <si>
    <t xml:space="preserve"> Работы, выполняемые в целях надлежащего содержания колонн и столбов многоквартирных домов:</t>
  </si>
  <si>
    <t>выявление нарушений условий эксплуатации, несанкционированных изменений конструктивного решения, потери устойчивости, наличия, характера и величины трещин, выпучивания, отклонения от вертикали;</t>
  </si>
  <si>
    <t>контроль состояния и выявление коррозии арматуры и арматурной сетки, отслоения защитного слоя бетона, оголения арматуры и нарушения ее сцепления с бетоном, глубоких сколов бетона в домах со сборными и монолитными железобетонными колоннами;</t>
  </si>
  <si>
    <t>контроль состояния металлических закладных деталей в домах со сборными и монолитными железобетонными колоннами;</t>
  </si>
  <si>
    <t>выявление деформации и повреждений несущих кровельных конструкций, креплений элементов несущих конструкций крыши, водоотводящих устройств и оборудования, выходов на крыши,   температурных швов, водоприемных воронок внутреннего водостока;</t>
  </si>
  <si>
    <t>проверка состояния защитных бетонных плит и ограждений.</t>
  </si>
  <si>
    <t>проверка и при необходимости восстановление насыпного пригрузочного защитного слоя для эластомерных или термопластичных мембран балластного способа соединения кровель;</t>
  </si>
  <si>
    <t>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козырьках;</t>
  </si>
  <si>
    <t>постоянно, но не реже 2 раз в год</t>
  </si>
  <si>
    <t>Работы, выполняемые в целях надлежащего содержания систем вентиляции и дымоудаления многоквартирных домов:</t>
  </si>
  <si>
    <t>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систем;</t>
  </si>
  <si>
    <t>контроль состояния, выявление и устранение причин недопустимых вибраций и шума при работе вентиляционной установки;</t>
  </si>
  <si>
    <t>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креплений;</t>
  </si>
  <si>
    <t>контроль и обеспечение исправного состояния систем автоматического дымоудаления;</t>
  </si>
  <si>
    <t>контроль состояния и восстановление исправности элементов системы внутренней канализации, канализационных вытяжек, внутреннего водостока, дренажных систем и дворовой канализации;</t>
  </si>
  <si>
    <t>Дератизация и дезинсекция</t>
  </si>
  <si>
    <t>Работы, выполняемые в целях надлежащего содержания и ремонта лифтов в многоквартирном доме:</t>
  </si>
  <si>
    <t>по графику, но реже 1 раз в год</t>
  </si>
  <si>
    <t>Обслуживание и поверка общедомовых приборов учета</t>
  </si>
  <si>
    <t>МКД этажностью свыше 10</t>
  </si>
  <si>
    <t>контроль состояния и замена вышедших из строя датчиков, проводки и оборудования пожарной и охранной сигнализации.</t>
  </si>
  <si>
    <t xml:space="preserve">Наименование параметра    </t>
  </si>
  <si>
    <t>Мытье  пола кабины лифта</t>
  </si>
  <si>
    <t>Начислено за работы (услуги) по содержанию и текущему ремонту, в том числе:</t>
  </si>
  <si>
    <t>- за текущий ремонт</t>
  </si>
  <si>
    <t>- за услуги управления</t>
  </si>
  <si>
    <t>По тарифу с 01.01.2016</t>
  </si>
  <si>
    <t>По тарифу с 01.06.2016</t>
  </si>
  <si>
    <t>с 01.06.2016 года</t>
  </si>
  <si>
    <t>без вывоза ТБО</t>
  </si>
  <si>
    <t>без вывоза ТБО и без лифта</t>
  </si>
  <si>
    <t>Обслуживание контейнерных площадок</t>
  </si>
  <si>
    <t>Содержание придомовой территории (в т.ч.аренда техники)</t>
  </si>
  <si>
    <t>ИТОГО  на 1 кв.м.площади</t>
  </si>
  <si>
    <t>Содержание придомовой территории (аренда уборочной техники)</t>
  </si>
  <si>
    <t>Всего в год, руб</t>
  </si>
  <si>
    <t>Структура тарифа с 01.06.2016</t>
  </si>
  <si>
    <t>Содержание общего имущества собственников помещений всего, в том числе:</t>
  </si>
  <si>
    <t>УТВЕРЖДАЮ</t>
  </si>
  <si>
    <t>Генеральный директор</t>
  </si>
  <si>
    <t>201___ г.</t>
  </si>
  <si>
    <t xml:space="preserve">Структура цены по содержанию общедомового имущества </t>
  </si>
  <si>
    <t>доля</t>
  </si>
  <si>
    <t>Обслуживание и ремонт лифта (за 1 лифт)</t>
  </si>
  <si>
    <t>________________</t>
  </si>
  <si>
    <t>"_____"___________</t>
  </si>
  <si>
    <t>________</t>
  </si>
  <si>
    <t>руб/ 1 кв.м.общей площади</t>
  </si>
  <si>
    <t xml:space="preserve">Выполненные работы (оказанные услуги) по содержанию общего имущества и текущему ремонту в отчетном периоде </t>
  </si>
  <si>
    <t>Исполнитель</t>
  </si>
  <si>
    <t>Проверка технического состояния видимых частей конструкций с выявлением:</t>
  </si>
  <si>
    <t>для МКД свыше 10 эт.</t>
  </si>
  <si>
    <t>Исполнитель, ИНН</t>
  </si>
  <si>
    <t>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 элементов, скрытых от постоянного наблюдения (разводящих трубопроводов и оборудования на чердаках, в подвалах и каналах);</t>
  </si>
  <si>
    <t>техническое обслуживание и ремонт силовых и осветительных установок, электрических установок систем дымоудаления, систем автоматической пожарной сигнализации, внутреннего противопожарного водопровода, лифтов, установок автоматизации 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электрооборудования;</t>
  </si>
  <si>
    <t>контроль состояния и замена вышедших из строя датчиков, проводки и оборудования пожарной и охранной сигнализации, ламп.</t>
  </si>
  <si>
    <t>ООО "УралБиоОбработка" 7453184133</t>
  </si>
  <si>
    <t>ООО УК ЖЭУ" Территория" 7447080224</t>
  </si>
  <si>
    <r>
      <rPr>
        <b/>
        <sz val="11"/>
        <rFont val="Calibri"/>
        <family val="2"/>
        <charset val="204"/>
        <scheme val="minor"/>
      </rPr>
      <t>24.</t>
    </r>
  </si>
  <si>
    <t>Количество поступивших претензий</t>
  </si>
  <si>
    <t>ед.</t>
  </si>
  <si>
    <r>
      <rPr>
        <b/>
        <sz val="11"/>
        <rFont val="Calibri"/>
        <family val="2"/>
        <charset val="204"/>
        <scheme val="minor"/>
      </rPr>
      <t>25.</t>
    </r>
  </si>
  <si>
    <t>Количество удовлетворенных претензий</t>
  </si>
  <si>
    <r>
      <rPr>
        <b/>
        <sz val="11"/>
        <rFont val="Calibri"/>
        <family val="2"/>
        <charset val="204"/>
        <scheme val="minor"/>
      </rPr>
      <t>26.</t>
    </r>
  </si>
  <si>
    <t>Количество претензий, в удовлетворении которых отказано</t>
  </si>
  <si>
    <r>
      <rPr>
        <b/>
        <sz val="11"/>
        <rFont val="Calibri"/>
        <family val="2"/>
        <charset val="204"/>
        <scheme val="minor"/>
      </rPr>
      <t>27.</t>
    </r>
  </si>
  <si>
    <t>Сумма произведенного перерасчета</t>
  </si>
  <si>
    <r>
      <rPr>
        <b/>
        <sz val="11"/>
        <rFont val="Calibri"/>
        <family val="2"/>
        <charset val="204"/>
        <scheme val="minor"/>
      </rPr>
      <t>28.</t>
    </r>
  </si>
  <si>
    <r>
      <rPr>
        <b/>
        <sz val="11"/>
        <rFont val="Calibri"/>
        <family val="2"/>
        <charset val="204"/>
        <scheme val="minor"/>
      </rPr>
      <t>29.</t>
    </r>
  </si>
  <si>
    <r>
      <rPr>
        <b/>
        <sz val="11"/>
        <rFont val="Calibri"/>
        <family val="2"/>
        <charset val="204"/>
        <scheme val="minor"/>
      </rPr>
      <t>30.</t>
    </r>
  </si>
  <si>
    <r>
      <rPr>
        <b/>
        <sz val="11"/>
        <rFont val="Calibri"/>
        <family val="2"/>
        <charset val="204"/>
        <scheme val="minor"/>
      </rPr>
      <t>31.</t>
    </r>
  </si>
  <si>
    <r>
      <rPr>
        <b/>
        <sz val="11"/>
        <rFont val="Calibri"/>
        <family val="2"/>
        <charset val="204"/>
        <scheme val="minor"/>
      </rPr>
      <t>32.</t>
    </r>
  </si>
  <si>
    <r>
      <rPr>
        <b/>
        <sz val="11"/>
        <rFont val="Calibri"/>
        <family val="2"/>
        <charset val="204"/>
        <scheme val="minor"/>
      </rPr>
      <t>33.</t>
    </r>
  </si>
  <si>
    <t>Вид коммунальной услуги</t>
  </si>
  <si>
    <t>-</t>
  </si>
  <si>
    <t>Единица измерения</t>
  </si>
  <si>
    <t>Гкал</t>
  </si>
  <si>
    <t>Общий объем потребления</t>
  </si>
  <si>
    <t>нат. показ.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</si>
  <si>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</si>
  <si>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</si>
  <si>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</si>
  <si>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</si>
  <si>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</si>
  <si>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</si>
  <si>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Электроснабжение</t>
  </si>
  <si>
    <t>кВт.ч</t>
  </si>
  <si>
    <r>
      <rPr>
        <b/>
        <sz val="11"/>
        <rFont val="Calibri"/>
        <family val="2"/>
        <charset val="204"/>
        <scheme val="minor"/>
      </rPr>
      <t>Информация о наличии претензий по качеству предоставленных коммунальных услуг</t>
    </r>
  </si>
  <si>
    <t>44.</t>
  </si>
  <si>
    <t>45.</t>
  </si>
  <si>
    <t>46.</t>
  </si>
  <si>
    <t>47.</t>
  </si>
  <si>
    <r>
      <rPr>
        <b/>
        <sz val="11"/>
        <rFont val="Calibri"/>
        <family val="2"/>
        <charset val="204"/>
        <scheme val="minor"/>
      </rPr>
      <t>Информация о ведении претензионно-исковой работы в отношении потребителей-должников</t>
    </r>
  </si>
  <si>
    <t>48.</t>
  </si>
  <si>
    <t>Направлено претензий потребителям-должникам</t>
  </si>
  <si>
    <t>49.</t>
  </si>
  <si>
    <t>Направлено исковых заявлений</t>
  </si>
  <si>
    <t>50.</t>
  </si>
  <si>
    <t>Получено денежных средств по результатам претензионно-исковой работы</t>
  </si>
  <si>
    <t>Начислено поставщиком (поставщиками) за отопление</t>
  </si>
  <si>
    <t>Оплачено поставщику (поставщикам) за отопление</t>
  </si>
  <si>
    <r>
      <rPr>
        <b/>
        <sz val="11"/>
        <rFont val="Calibri"/>
        <family val="2"/>
        <charset val="204"/>
        <scheme val="minor"/>
      </rPr>
      <t>Общая информация по предоставленным коммунальным услугам</t>
    </r>
  </si>
  <si>
    <t>Солнечная 13</t>
  </si>
  <si>
    <t>Наркома Малышева, 8</t>
  </si>
  <si>
    <t>ООО "УК "Домоуправ"</t>
  </si>
  <si>
    <t>ООО "ГЭЦ+" 7448171114</t>
  </si>
  <si>
    <t>Информация о предоставленных коммунальных услугах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</si>
  <si>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за 2017 год </t>
  </si>
  <si>
    <t>Авансовые платежи потребителей (на начало периода)</t>
  </si>
  <si>
    <t>Переходящие остатки на начало периода</t>
  </si>
  <si>
    <t>Задолженность потребителей (на начало периода)</t>
  </si>
  <si>
    <t xml:space="preserve"> -за содержание, техническое обслуживание и ремонт дома, доп. услуги</t>
  </si>
  <si>
    <t>Авансовые платежи потребителей (на конец периода)</t>
  </si>
  <si>
    <t>Переходящие остатки  (на конец периода)</t>
  </si>
  <si>
    <t>Задолженность потребителей (на конец периода)</t>
  </si>
  <si>
    <t>Тепловая энергия (отопление+ГВС)</t>
  </si>
  <si>
    <t>УЛ. БРАТЬЕВ КАШИРИНЫХ, д.121</t>
  </si>
  <si>
    <t>Холодное водоснабжение/водоотведение</t>
  </si>
  <si>
    <t xml:space="preserve">Начислено поставщиком (поставщиками) </t>
  </si>
  <si>
    <t xml:space="preserve">Оплачено поставщику (поставщикам) </t>
  </si>
  <si>
    <t>куб.м.</t>
  </si>
  <si>
    <t>ООО СЛК "СКМ" , ООО "Атоло"</t>
  </si>
  <si>
    <t>в течение года, но не реже 2 раз в год</t>
  </si>
  <si>
    <t>в течение года</t>
  </si>
  <si>
    <t>организация мест накопления бытовых отходов, сбор отходов, их вывоз (содержание контейнерных площадок)</t>
  </si>
  <si>
    <t>ООО "Мериз"</t>
  </si>
  <si>
    <r>
      <t xml:space="preserve">№ </t>
    </r>
    <r>
      <rPr>
        <b/>
        <sz val="11"/>
        <rFont val="Calibri"/>
        <family val="2"/>
        <charset val="204"/>
        <scheme val="minor"/>
      </rPr>
      <t>п/п</t>
    </r>
  </si>
  <si>
    <r>
      <rPr>
        <b/>
        <sz val="11"/>
        <rFont val="Calibri"/>
        <family val="2"/>
        <charset val="204"/>
        <scheme val="minor"/>
      </rPr>
      <t>Ед. изм.</t>
    </r>
  </si>
  <si>
    <r>
      <rPr>
        <b/>
        <sz val="11"/>
        <rFont val="Calibri"/>
        <family val="2"/>
        <charset val="204"/>
        <scheme val="minor"/>
      </rPr>
      <t>Информация о наличии претензий по качеству выполненных работ (оказанных услуг)</t>
    </r>
  </si>
  <si>
    <t>Начислено потребителям (в т.ч. корректировка)</t>
  </si>
  <si>
    <t>1.</t>
  </si>
  <si>
    <t>Дата заполнения/внесения изменений</t>
  </si>
  <si>
    <t>2.</t>
  </si>
  <si>
    <t>Дата начала отчетного периода</t>
  </si>
  <si>
    <t>3.</t>
  </si>
  <si>
    <t>Дата конца отчетного периода</t>
  </si>
  <si>
    <t>в соответствии с поверочным интервалом</t>
  </si>
</sst>
</file>

<file path=xl/styles.xml><?xml version="1.0" encoding="utf-8"?>
<styleSheet xmlns="http://schemas.openxmlformats.org/spreadsheetml/2006/main">
  <numFmts count="8">
    <numFmt numFmtId="164" formatCode="#,##0.0"/>
    <numFmt numFmtId="165" formatCode="0.000"/>
    <numFmt numFmtId="166" formatCode="0.0000"/>
    <numFmt numFmtId="167" formatCode="0.0"/>
    <numFmt numFmtId="168" formatCode="0.0%"/>
    <numFmt numFmtId="169" formatCode="#,##0.0000"/>
    <numFmt numFmtId="170" formatCode="#,##0.000"/>
    <numFmt numFmtId="171" formatCode="#,##0.0000000"/>
  </numFmts>
  <fonts count="67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10"/>
      <name val="Times New Roman"/>
      <family val="1"/>
      <charset val="204"/>
    </font>
    <font>
      <sz val="11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i/>
      <sz val="10"/>
      <color indexed="8"/>
      <name val="Calibri"/>
      <family val="2"/>
      <charset val="204"/>
      <scheme val="minor"/>
    </font>
    <font>
      <b/>
      <i/>
      <sz val="10"/>
      <color indexed="8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0"/>
      <color indexed="8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b/>
      <i/>
      <sz val="10"/>
      <color indexed="10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  <font>
      <b/>
      <i/>
      <sz val="10"/>
      <color rgb="FFFF0000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i/>
      <sz val="10"/>
      <color rgb="FFFF0000"/>
      <name val="Calibri"/>
      <family val="2"/>
      <charset val="204"/>
      <scheme val="minor"/>
    </font>
    <font>
      <b/>
      <sz val="10"/>
      <color rgb="FF00B0F0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0"/>
      <color rgb="FF7030A0"/>
      <name val="Calibri"/>
      <family val="2"/>
      <charset val="204"/>
      <scheme val="minor"/>
    </font>
    <font>
      <b/>
      <sz val="10"/>
      <color rgb="FF0070C0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FFFF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sz val="10"/>
      <color rgb="FFC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9" tint="-0.499984740745262"/>
      <name val="Calibri"/>
      <family val="2"/>
      <charset val="204"/>
      <scheme val="minor"/>
    </font>
    <font>
      <b/>
      <sz val="11"/>
      <color theme="9" tint="-0.499984740745262"/>
      <name val="Calibri"/>
      <family val="2"/>
      <charset val="204"/>
      <scheme val="minor"/>
    </font>
    <font>
      <i/>
      <sz val="11"/>
      <color indexed="8"/>
      <name val="Calibri"/>
      <family val="2"/>
      <charset val="204"/>
      <scheme val="minor"/>
    </font>
    <font>
      <b/>
      <i/>
      <sz val="11"/>
      <color indexed="8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b/>
      <i/>
      <sz val="11"/>
      <color indexed="1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i/>
      <sz val="11"/>
      <color rgb="FFFF0000"/>
      <name val="Calibri"/>
      <family val="2"/>
      <charset val="204"/>
      <scheme val="minor"/>
    </font>
    <font>
      <i/>
      <sz val="11"/>
      <color rgb="FFFF0000"/>
      <name val="Calibri"/>
      <family val="2"/>
      <charset val="204"/>
      <scheme val="minor"/>
    </font>
    <font>
      <b/>
      <sz val="11"/>
      <color rgb="FF0070C0"/>
      <name val="Calibri"/>
      <family val="2"/>
      <charset val="204"/>
      <scheme val="minor"/>
    </font>
    <font>
      <b/>
      <sz val="11"/>
      <color rgb="FF00B0F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4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7">
    <xf numFmtId="0" fontId="0" fillId="0" borderId="0"/>
    <xf numFmtId="0" fontId="5" fillId="0" borderId="0"/>
    <xf numFmtId="0" fontId="19" fillId="0" borderId="0"/>
    <xf numFmtId="0" fontId="19" fillId="0" borderId="0"/>
    <xf numFmtId="0" fontId="20" fillId="0" borderId="0"/>
    <xf numFmtId="0" fontId="52" fillId="0" borderId="0" applyNumberFormat="0" applyFill="0" applyBorder="0" applyAlignment="0" applyProtection="0"/>
    <xf numFmtId="0" fontId="53" fillId="0" borderId="13" applyNumberFormat="0" applyFill="0" applyAlignment="0" applyProtection="0"/>
    <xf numFmtId="0" fontId="54" fillId="0" borderId="14" applyNumberFormat="0" applyFill="0" applyAlignment="0" applyProtection="0"/>
    <xf numFmtId="0" fontId="55" fillId="0" borderId="15" applyNumberFormat="0" applyFill="0" applyAlignment="0" applyProtection="0"/>
    <xf numFmtId="0" fontId="55" fillId="0" borderId="0" applyNumberFormat="0" applyFill="0" applyBorder="0" applyAlignment="0" applyProtection="0"/>
    <xf numFmtId="0" fontId="56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9" fillId="15" borderId="16" applyNumberFormat="0" applyAlignment="0" applyProtection="0"/>
    <xf numFmtId="0" fontId="60" fillId="16" borderId="17" applyNumberFormat="0" applyAlignment="0" applyProtection="0"/>
    <xf numFmtId="0" fontId="61" fillId="16" borderId="16" applyNumberFormat="0" applyAlignment="0" applyProtection="0"/>
    <xf numFmtId="0" fontId="62" fillId="0" borderId="18" applyNumberFormat="0" applyFill="0" applyAlignment="0" applyProtection="0"/>
    <xf numFmtId="0" fontId="63" fillId="17" borderId="19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37" fillId="0" borderId="21" applyNumberFormat="0" applyFill="0" applyAlignment="0" applyProtection="0"/>
    <xf numFmtId="0" fontId="66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66" fillId="26" borderId="0" applyNumberFormat="0" applyBorder="0" applyAlignment="0" applyProtection="0"/>
    <xf numFmtId="0" fontId="66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66" fillId="30" borderId="0" applyNumberFormat="0" applyBorder="0" applyAlignment="0" applyProtection="0"/>
    <xf numFmtId="0" fontId="66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66" fillId="34" borderId="0" applyNumberFormat="0" applyBorder="0" applyAlignment="0" applyProtection="0"/>
    <xf numFmtId="0" fontId="66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66" fillId="38" borderId="0" applyNumberFormat="0" applyBorder="0" applyAlignment="0" applyProtection="0"/>
    <xf numFmtId="0" fontId="66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66" fillId="42" borderId="0" applyNumberFormat="0" applyBorder="0" applyAlignment="0" applyProtection="0"/>
    <xf numFmtId="0" fontId="2" fillId="0" borderId="0"/>
    <xf numFmtId="0" fontId="2" fillId="18" borderId="20" applyNumberFormat="0" applyFont="0" applyAlignment="0" applyProtection="0"/>
  </cellStyleXfs>
  <cellXfs count="565">
    <xf numFmtId="0" fontId="0" fillId="0" borderId="0" xfId="0"/>
    <xf numFmtId="0" fontId="7" fillId="0" borderId="1" xfId="0" applyFont="1" applyBorder="1" applyAlignment="1"/>
    <xf numFmtId="0" fontId="8" fillId="0" borderId="1" xfId="0" applyFont="1" applyBorder="1" applyAlignment="1">
      <alignment horizontal="center"/>
    </xf>
    <xf numFmtId="0" fontId="6" fillId="0" borderId="0" xfId="0" applyFont="1"/>
    <xf numFmtId="0" fontId="10" fillId="0" borderId="1" xfId="0" applyFont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9" fillId="0" borderId="1" xfId="0" applyFont="1" applyBorder="1" applyAlignment="1">
      <alignment horizontal="right"/>
    </xf>
    <xf numFmtId="164" fontId="10" fillId="0" borderId="1" xfId="0" applyNumberFormat="1" applyFont="1" applyFill="1" applyBorder="1" applyAlignment="1">
      <alignment horizontal="right"/>
    </xf>
    <xf numFmtId="0" fontId="10" fillId="0" borderId="1" xfId="0" applyFont="1" applyFill="1" applyBorder="1" applyAlignment="1">
      <alignment horizontal="center" vertical="center"/>
    </xf>
    <xf numFmtId="3" fontId="10" fillId="0" borderId="1" xfId="0" applyNumberFormat="1" applyFont="1" applyFill="1" applyBorder="1" applyAlignment="1">
      <alignment horizontal="right"/>
    </xf>
    <xf numFmtId="0" fontId="10" fillId="0" borderId="1" xfId="0" applyFont="1" applyBorder="1" applyAlignment="1">
      <alignment horizontal="left"/>
    </xf>
    <xf numFmtId="2" fontId="7" fillId="0" borderId="1" xfId="0" applyNumberFormat="1" applyFont="1" applyBorder="1" applyAlignment="1">
      <alignment horizontal="center"/>
    </xf>
    <xf numFmtId="3" fontId="9" fillId="0" borderId="1" xfId="0" applyNumberFormat="1" applyFont="1" applyFill="1" applyBorder="1" applyAlignment="1">
      <alignment horizontal="right"/>
    </xf>
    <xf numFmtId="3" fontId="10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165" fontId="7" fillId="0" borderId="1" xfId="0" applyNumberFormat="1" applyFont="1" applyFill="1" applyBorder="1" applyAlignment="1">
      <alignment horizontal="center"/>
    </xf>
    <xf numFmtId="9" fontId="11" fillId="0" borderId="1" xfId="0" applyNumberFormat="1" applyFont="1" applyFill="1" applyBorder="1" applyAlignment="1">
      <alignment horizontal="left"/>
    </xf>
    <xf numFmtId="3" fontId="6" fillId="0" borderId="1" xfId="0" applyNumberFormat="1" applyFont="1" applyBorder="1"/>
    <xf numFmtId="0" fontId="8" fillId="0" borderId="1" xfId="0" applyFont="1" applyBorder="1" applyAlignment="1">
      <alignment horizontal="left"/>
    </xf>
    <xf numFmtId="0" fontId="11" fillId="0" borderId="0" xfId="0" applyFont="1"/>
    <xf numFmtId="3" fontId="9" fillId="0" borderId="1" xfId="0" applyNumberFormat="1" applyFont="1" applyBorder="1"/>
    <xf numFmtId="0" fontId="10" fillId="0" borderId="1" xfId="0" applyFont="1" applyFill="1" applyBorder="1" applyAlignment="1">
      <alignment horizontal="left" vertical="top" wrapText="1"/>
    </xf>
    <xf numFmtId="0" fontId="6" fillId="0" borderId="0" xfId="0" applyFont="1" applyFill="1"/>
    <xf numFmtId="166" fontId="14" fillId="5" borderId="1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center"/>
    </xf>
    <xf numFmtId="3" fontId="9" fillId="0" borderId="1" xfId="0" applyNumberFormat="1" applyFont="1" applyFill="1" applyBorder="1"/>
    <xf numFmtId="166" fontId="7" fillId="0" borderId="1" xfId="0" applyNumberFormat="1" applyFont="1" applyFill="1" applyBorder="1" applyAlignment="1">
      <alignment horizontal="center"/>
    </xf>
    <xf numFmtId="0" fontId="9" fillId="0" borderId="0" xfId="0" applyFont="1" applyFill="1"/>
    <xf numFmtId="0" fontId="15" fillId="0" borderId="1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left"/>
    </xf>
    <xf numFmtId="0" fontId="7" fillId="0" borderId="1" xfId="0" applyFont="1" applyBorder="1" applyAlignment="1">
      <alignment horizontal="right"/>
    </xf>
    <xf numFmtId="0" fontId="6" fillId="0" borderId="1" xfId="0" applyFont="1" applyBorder="1" applyAlignment="1"/>
    <xf numFmtId="0" fontId="6" fillId="0" borderId="1" xfId="0" applyFont="1" applyBorder="1" applyAlignment="1">
      <alignment horizontal="center" vertical="top" wrapText="1"/>
    </xf>
    <xf numFmtId="3" fontId="6" fillId="0" borderId="1" xfId="0" applyNumberFormat="1" applyFont="1" applyBorder="1" applyAlignment="1"/>
    <xf numFmtId="0" fontId="7" fillId="0" borderId="1" xfId="0" applyFont="1" applyFill="1" applyBorder="1" applyAlignment="1">
      <alignment horizontal="right"/>
    </xf>
    <xf numFmtId="0" fontId="8" fillId="0" borderId="1" xfId="0" applyFont="1" applyFill="1" applyBorder="1" applyAlignment="1">
      <alignment horizontal="right"/>
    </xf>
    <xf numFmtId="0" fontId="15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164" fontId="13" fillId="0" borderId="3" xfId="0" applyNumberFormat="1" applyFont="1" applyBorder="1" applyAlignment="1"/>
    <xf numFmtId="3" fontId="13" fillId="0" borderId="3" xfId="0" applyNumberFormat="1" applyFont="1" applyBorder="1" applyAlignment="1"/>
    <xf numFmtId="3" fontId="13" fillId="0" borderId="1" xfId="0" applyNumberFormat="1" applyFont="1" applyBorder="1" applyAlignment="1"/>
    <xf numFmtId="3" fontId="10" fillId="0" borderId="1" xfId="0" applyNumberFormat="1" applyFont="1" applyBorder="1" applyAlignment="1"/>
    <xf numFmtId="0" fontId="7" fillId="0" borderId="0" xfId="0" applyFont="1" applyAlignment="1"/>
    <xf numFmtId="0" fontId="6" fillId="0" borderId="0" xfId="0" applyFont="1" applyAlignment="1"/>
    <xf numFmtId="0" fontId="9" fillId="3" borderId="1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right" vertical="top" wrapText="1"/>
    </xf>
    <xf numFmtId="164" fontId="9" fillId="0" borderId="1" xfId="0" applyNumberFormat="1" applyFont="1" applyFill="1" applyBorder="1" applyAlignment="1">
      <alignment horizontal="center" vertical="top" wrapText="1"/>
    </xf>
    <xf numFmtId="3" fontId="13" fillId="0" borderId="1" xfId="0" applyNumberFormat="1" applyFont="1" applyFill="1" applyBorder="1" applyAlignment="1">
      <alignment horizontal="right"/>
    </xf>
    <xf numFmtId="0" fontId="7" fillId="0" borderId="0" xfId="0" applyFont="1" applyFill="1" applyAlignment="1">
      <alignment horizontal="right"/>
    </xf>
    <xf numFmtId="0" fontId="10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164" fontId="6" fillId="0" borderId="1" xfId="0" applyNumberFormat="1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 vertical="top" wrapText="1"/>
    </xf>
    <xf numFmtId="0" fontId="6" fillId="0" borderId="0" xfId="0" applyFont="1" applyBorder="1"/>
    <xf numFmtId="3" fontId="6" fillId="0" borderId="0" xfId="0" applyNumberFormat="1" applyFont="1" applyBorder="1"/>
    <xf numFmtId="0" fontId="13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164" fontId="10" fillId="0" borderId="0" xfId="0" applyNumberFormat="1" applyFont="1" applyAlignment="1">
      <alignment horizontal="right"/>
    </xf>
    <xf numFmtId="0" fontId="15" fillId="0" borderId="2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3" fontId="6" fillId="0" borderId="2" xfId="0" applyNumberFormat="1" applyFont="1" applyBorder="1" applyAlignment="1"/>
    <xf numFmtId="167" fontId="10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/>
    </xf>
    <xf numFmtId="0" fontId="4" fillId="6" borderId="0" xfId="2" applyFont="1" applyFill="1" applyAlignment="1">
      <alignment horizontal="center" vertical="center"/>
    </xf>
    <xf numFmtId="0" fontId="4" fillId="0" borderId="0" xfId="2" applyFont="1"/>
    <xf numFmtId="0" fontId="4" fillId="0" borderId="0" xfId="2" applyFont="1" applyAlignment="1">
      <alignment horizontal="center"/>
    </xf>
    <xf numFmtId="0" fontId="4" fillId="0" borderId="0" xfId="3" applyFont="1"/>
    <xf numFmtId="0" fontId="4" fillId="0" borderId="0" xfId="2" applyFont="1" applyAlignment="1">
      <alignment horizontal="center" vertical="center"/>
    </xf>
    <xf numFmtId="3" fontId="13" fillId="0" borderId="1" xfId="0" applyNumberFormat="1" applyFont="1" applyFill="1" applyBorder="1" applyAlignment="1">
      <alignment horizontal="center"/>
    </xf>
    <xf numFmtId="1" fontId="13" fillId="0" borderId="1" xfId="0" applyNumberFormat="1" applyFont="1" applyFill="1" applyBorder="1" applyAlignment="1">
      <alignment horizontal="center"/>
    </xf>
    <xf numFmtId="1" fontId="6" fillId="0" borderId="1" xfId="0" applyNumberFormat="1" applyFont="1" applyFill="1" applyBorder="1" applyAlignment="1">
      <alignment horizontal="center"/>
    </xf>
    <xf numFmtId="168" fontId="7" fillId="0" borderId="1" xfId="0" applyNumberFormat="1" applyFont="1" applyFill="1" applyBorder="1" applyAlignment="1">
      <alignment horizontal="center"/>
    </xf>
    <xf numFmtId="168" fontId="8" fillId="0" borderId="1" xfId="0" applyNumberFormat="1" applyFont="1" applyBorder="1" applyAlignment="1">
      <alignment horizontal="center"/>
    </xf>
    <xf numFmtId="0" fontId="9" fillId="0" borderId="1" xfId="0" applyFont="1" applyFill="1" applyBorder="1" applyAlignment="1">
      <alignment horizontal="center" vertical="top" wrapText="1"/>
    </xf>
    <xf numFmtId="164" fontId="9" fillId="0" borderId="1" xfId="0" applyNumberFormat="1" applyFont="1" applyFill="1" applyBorder="1" applyAlignment="1">
      <alignment horizontal="center" vertical="top" wrapText="1"/>
    </xf>
    <xf numFmtId="167" fontId="10" fillId="0" borderId="1" xfId="0" applyNumberFormat="1" applyFont="1" applyFill="1" applyBorder="1" applyAlignment="1">
      <alignment horizontal="right" vertical="top" wrapText="1"/>
    </xf>
    <xf numFmtId="1" fontId="10" fillId="0" borderId="1" xfId="0" applyNumberFormat="1" applyFont="1" applyFill="1" applyBorder="1" applyAlignment="1">
      <alignment horizontal="right" vertical="top" wrapText="1"/>
    </xf>
    <xf numFmtId="0" fontId="9" fillId="0" borderId="1" xfId="0" applyFont="1" applyFill="1" applyBorder="1" applyAlignment="1">
      <alignment horizontal="center" vertical="top" wrapText="1"/>
    </xf>
    <xf numFmtId="0" fontId="9" fillId="0" borderId="2" xfId="0" applyFont="1" applyFill="1" applyBorder="1" applyAlignment="1">
      <alignment horizontal="center" vertical="top" wrapText="1"/>
    </xf>
    <xf numFmtId="0" fontId="21" fillId="0" borderId="2" xfId="0" applyFont="1" applyFill="1" applyBorder="1" applyAlignment="1">
      <alignment horizontal="center" vertical="top" wrapText="1"/>
    </xf>
    <xf numFmtId="0" fontId="21" fillId="0" borderId="1" xfId="0" applyFont="1" applyFill="1" applyBorder="1" applyAlignment="1">
      <alignment horizontal="center" vertical="top" wrapText="1"/>
    </xf>
    <xf numFmtId="164" fontId="9" fillId="0" borderId="2" xfId="0" applyNumberFormat="1" applyFont="1" applyFill="1" applyBorder="1" applyAlignment="1">
      <alignment horizontal="center" vertical="top" wrapText="1"/>
    </xf>
    <xf numFmtId="164" fontId="13" fillId="0" borderId="1" xfId="0" applyNumberFormat="1" applyFont="1" applyBorder="1" applyAlignment="1"/>
    <xf numFmtId="164" fontId="6" fillId="0" borderId="1" xfId="0" applyNumberFormat="1" applyFont="1" applyBorder="1" applyAlignment="1"/>
    <xf numFmtId="164" fontId="6" fillId="0" borderId="2" xfId="0" applyNumberFormat="1" applyFont="1" applyBorder="1" applyAlignment="1"/>
    <xf numFmtId="3" fontId="6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3" fontId="6" fillId="8" borderId="1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vertical="top" wrapText="1"/>
    </xf>
    <xf numFmtId="164" fontId="9" fillId="0" borderId="1" xfId="0" applyNumberFormat="1" applyFont="1" applyFill="1" applyBorder="1" applyAlignment="1">
      <alignment horizontal="center" vertical="top" wrapText="1"/>
    </xf>
    <xf numFmtId="165" fontId="14" fillId="5" borderId="1" xfId="0" applyNumberFormat="1" applyFont="1" applyFill="1" applyBorder="1" applyAlignment="1">
      <alignment horizontal="center"/>
    </xf>
    <xf numFmtId="165" fontId="8" fillId="0" borderId="1" xfId="0" applyNumberFormat="1" applyFont="1" applyBorder="1" applyAlignment="1">
      <alignment horizontal="center"/>
    </xf>
    <xf numFmtId="3" fontId="6" fillId="8" borderId="1" xfId="0" applyNumberFormat="1" applyFont="1" applyFill="1" applyBorder="1"/>
    <xf numFmtId="164" fontId="6" fillId="0" borderId="0" xfId="0" applyNumberFormat="1" applyFont="1" applyAlignment="1">
      <alignment horizontal="center" vertical="top" wrapText="1"/>
    </xf>
    <xf numFmtId="164" fontId="6" fillId="0" borderId="0" xfId="0" applyNumberFormat="1" applyFont="1"/>
    <xf numFmtId="164" fontId="6" fillId="0" borderId="0" xfId="0" applyNumberFormat="1" applyFont="1" applyAlignment="1">
      <alignment horizontal="center"/>
    </xf>
    <xf numFmtId="49" fontId="6" fillId="0" borderId="1" xfId="0" applyNumberFormat="1" applyFont="1" applyFill="1" applyBorder="1" applyAlignment="1">
      <alignment horizontal="center"/>
    </xf>
    <xf numFmtId="1" fontId="6" fillId="8" borderId="1" xfId="0" applyNumberFormat="1" applyFont="1" applyFill="1" applyBorder="1" applyAlignment="1">
      <alignment horizontal="center"/>
    </xf>
    <xf numFmtId="0" fontId="6" fillId="8" borderId="1" xfId="0" applyFont="1" applyFill="1" applyBorder="1" applyAlignment="1">
      <alignment horizontal="center"/>
    </xf>
    <xf numFmtId="165" fontId="12" fillId="4" borderId="1" xfId="0" applyNumberFormat="1" applyFont="1" applyFill="1" applyBorder="1" applyAlignment="1">
      <alignment horizontal="center"/>
    </xf>
    <xf numFmtId="165" fontId="8" fillId="0" borderId="1" xfId="0" applyNumberFormat="1" applyFont="1" applyFill="1" applyBorder="1" applyAlignment="1">
      <alignment horizontal="center"/>
    </xf>
    <xf numFmtId="0" fontId="4" fillId="6" borderId="0" xfId="2" applyFont="1" applyFill="1" applyAlignment="1">
      <alignment vertical="center"/>
    </xf>
    <xf numFmtId="0" fontId="24" fillId="9" borderId="0" xfId="0" applyFont="1" applyFill="1" applyAlignment="1">
      <alignment horizontal="left"/>
    </xf>
    <xf numFmtId="0" fontId="25" fillId="9" borderId="0" xfId="0" applyFont="1" applyFill="1" applyAlignment="1">
      <alignment horizontal="right"/>
    </xf>
    <xf numFmtId="0" fontId="24" fillId="9" borderId="0" xfId="0" applyFont="1" applyFill="1" applyAlignment="1">
      <alignment horizontal="center" vertical="center"/>
    </xf>
    <xf numFmtId="0" fontId="23" fillId="9" borderId="1" xfId="0" applyFont="1" applyFill="1" applyBorder="1" applyAlignment="1">
      <alignment horizontal="center" vertical="top" wrapText="1"/>
    </xf>
    <xf numFmtId="0" fontId="23" fillId="9" borderId="1" xfId="0" applyFont="1" applyFill="1" applyBorder="1" applyAlignment="1">
      <alignment horizontal="center" vertical="center" wrapText="1"/>
    </xf>
    <xf numFmtId="0" fontId="24" fillId="9" borderId="1" xfId="0" applyFont="1" applyFill="1" applyBorder="1" applyAlignment="1">
      <alignment horizontal="left" wrapText="1"/>
    </xf>
    <xf numFmtId="0" fontId="23" fillId="9" borderId="1" xfId="0" applyFont="1" applyFill="1" applyBorder="1" applyAlignment="1">
      <alignment horizontal="left" wrapText="1"/>
    </xf>
    <xf numFmtId="0" fontId="26" fillId="9" borderId="1" xfId="0" applyFont="1" applyFill="1" applyBorder="1" applyAlignment="1">
      <alignment horizontal="left" wrapText="1"/>
    </xf>
    <xf numFmtId="0" fontId="24" fillId="9" borderId="1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left" wrapText="1"/>
    </xf>
    <xf numFmtId="0" fontId="24" fillId="9" borderId="1" xfId="0" applyFont="1" applyFill="1" applyBorder="1" applyAlignment="1">
      <alignment horizontal="left"/>
    </xf>
    <xf numFmtId="2" fontId="23" fillId="9" borderId="1" xfId="0" applyNumberFormat="1" applyFont="1" applyFill="1" applyBorder="1" applyAlignment="1">
      <alignment horizontal="center" vertical="center" wrapText="1"/>
    </xf>
    <xf numFmtId="2" fontId="4" fillId="0" borderId="0" xfId="2" applyNumberFormat="1" applyFont="1" applyAlignment="1">
      <alignment horizontal="center" vertical="center"/>
    </xf>
    <xf numFmtId="0" fontId="4" fillId="6" borderId="0" xfId="2" applyFont="1" applyFill="1" applyAlignment="1">
      <alignment horizontal="left" vertical="center"/>
    </xf>
    <xf numFmtId="0" fontId="4" fillId="6" borderId="0" xfId="2" applyFont="1" applyFill="1" applyAlignment="1">
      <alignment horizontal="right" vertical="center"/>
    </xf>
    <xf numFmtId="0" fontId="25" fillId="0" borderId="0" xfId="0" applyFont="1" applyAlignment="1">
      <alignment horizontal="center"/>
    </xf>
    <xf numFmtId="0" fontId="24" fillId="9" borderId="0" xfId="0" applyFont="1" applyFill="1" applyAlignment="1">
      <alignment horizontal="center"/>
    </xf>
    <xf numFmtId="0" fontId="27" fillId="9" borderId="1" xfId="0" applyFont="1" applyFill="1" applyBorder="1" applyAlignment="1">
      <alignment horizontal="left" vertical="center" wrapText="1"/>
    </xf>
    <xf numFmtId="0" fontId="27" fillId="9" borderId="1" xfId="0" applyFont="1" applyFill="1" applyBorder="1" applyAlignment="1">
      <alignment horizontal="center" vertical="center" wrapText="1"/>
    </xf>
    <xf numFmtId="0" fontId="28" fillId="9" borderId="1" xfId="0" applyFont="1" applyFill="1" applyBorder="1" applyAlignment="1">
      <alignment horizontal="left" vertical="center" wrapText="1"/>
    </xf>
    <xf numFmtId="0" fontId="28" fillId="9" borderId="1" xfId="0" applyFont="1" applyFill="1" applyBorder="1" applyAlignment="1">
      <alignment horizontal="center" vertical="center" wrapText="1"/>
    </xf>
    <xf numFmtId="0" fontId="29" fillId="9" borderId="1" xfId="0" applyFont="1" applyFill="1" applyBorder="1" applyAlignment="1">
      <alignment horizontal="left" vertical="center" wrapText="1"/>
    </xf>
    <xf numFmtId="0" fontId="27" fillId="0" borderId="1" xfId="0" applyFont="1" applyBorder="1" applyAlignment="1">
      <alignment horizontal="left" vertical="center" wrapText="1"/>
    </xf>
    <xf numFmtId="0" fontId="27" fillId="9" borderId="1" xfId="0" applyFont="1" applyFill="1" applyBorder="1" applyAlignment="1">
      <alignment horizontal="left" vertical="center"/>
    </xf>
    <xf numFmtId="2" fontId="28" fillId="9" borderId="1" xfId="0" applyNumberFormat="1" applyFont="1" applyFill="1" applyBorder="1" applyAlignment="1">
      <alignment horizontal="center" vertical="center" wrapText="1"/>
    </xf>
    <xf numFmtId="0" fontId="4" fillId="0" borderId="0" xfId="2" applyFont="1" applyAlignment="1">
      <alignment horizontal="left"/>
    </xf>
    <xf numFmtId="0" fontId="13" fillId="8" borderId="1" xfId="0" applyFont="1" applyFill="1" applyBorder="1" applyAlignment="1">
      <alignment horizontal="center"/>
    </xf>
    <xf numFmtId="3" fontId="13" fillId="8" borderId="1" xfId="0" applyNumberFormat="1" applyFont="1" applyFill="1" applyBorder="1" applyAlignment="1">
      <alignment horizontal="center"/>
    </xf>
    <xf numFmtId="0" fontId="6" fillId="8" borderId="0" xfId="0" applyFont="1" applyFill="1" applyAlignment="1">
      <alignment horizontal="center"/>
    </xf>
    <xf numFmtId="0" fontId="9" fillId="8" borderId="1" xfId="0" applyFont="1" applyFill="1" applyBorder="1" applyAlignment="1">
      <alignment horizontal="center" vertical="top" wrapText="1"/>
    </xf>
    <xf numFmtId="0" fontId="18" fillId="0" borderId="1" xfId="0" applyFont="1" applyBorder="1" applyAlignment="1">
      <alignment horizontal="center" vertical="top" wrapText="1"/>
    </xf>
    <xf numFmtId="0" fontId="18" fillId="0" borderId="0" xfId="0" applyFont="1"/>
    <xf numFmtId="3" fontId="10" fillId="0" borderId="2" xfId="0" applyNumberFormat="1" applyFont="1" applyBorder="1" applyAlignment="1"/>
    <xf numFmtId="164" fontId="10" fillId="0" borderId="1" xfId="0" applyNumberFormat="1" applyFont="1" applyBorder="1" applyAlignment="1">
      <alignment horizontal="right"/>
    </xf>
    <xf numFmtId="0" fontId="6" fillId="0" borderId="1" xfId="0" applyFont="1" applyBorder="1"/>
    <xf numFmtId="166" fontId="14" fillId="0" borderId="0" xfId="0" applyNumberFormat="1" applyFont="1" applyFill="1" applyBorder="1" applyAlignment="1">
      <alignment horizontal="center"/>
    </xf>
    <xf numFmtId="9" fontId="7" fillId="0" borderId="0" xfId="0" applyNumberFormat="1" applyFont="1" applyFill="1" applyBorder="1" applyAlignment="1">
      <alignment horizontal="left"/>
    </xf>
    <xf numFmtId="3" fontId="10" fillId="0" borderId="0" xfId="0" applyNumberFormat="1" applyFont="1" applyFill="1" applyBorder="1" applyAlignment="1">
      <alignment horizontal="right"/>
    </xf>
    <xf numFmtId="165" fontId="6" fillId="0" borderId="1" xfId="0" applyNumberFormat="1" applyFont="1" applyBorder="1" applyAlignment="1">
      <alignment horizontal="center" vertical="top" wrapText="1"/>
    </xf>
    <xf numFmtId="168" fontId="11" fillId="0" borderId="1" xfId="0" applyNumberFormat="1" applyFont="1" applyFill="1" applyBorder="1" applyAlignment="1">
      <alignment horizontal="left"/>
    </xf>
    <xf numFmtId="170" fontId="7" fillId="0" borderId="1" xfId="0" applyNumberFormat="1" applyFont="1" applyFill="1" applyBorder="1" applyAlignment="1">
      <alignment horizontal="center"/>
    </xf>
    <xf numFmtId="3" fontId="9" fillId="0" borderId="0" xfId="0" applyNumberFormat="1" applyFont="1" applyFill="1" applyBorder="1" applyAlignment="1">
      <alignment horizontal="right"/>
    </xf>
    <xf numFmtId="0" fontId="8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164" fontId="9" fillId="0" borderId="1" xfId="0" applyNumberFormat="1" applyFont="1" applyFill="1" applyBorder="1" applyAlignment="1">
      <alignment horizontal="center" vertical="top" wrapText="1"/>
    </xf>
    <xf numFmtId="168" fontId="8" fillId="0" borderId="0" xfId="0" applyNumberFormat="1" applyFont="1" applyBorder="1" applyAlignment="1">
      <alignment horizontal="right"/>
    </xf>
    <xf numFmtId="0" fontId="6" fillId="7" borderId="1" xfId="0" applyFont="1" applyFill="1" applyBorder="1" applyAlignment="1">
      <alignment horizontal="left"/>
    </xf>
    <xf numFmtId="166" fontId="7" fillId="7" borderId="1" xfId="0" applyNumberFormat="1" applyFont="1" applyFill="1" applyBorder="1" applyAlignment="1">
      <alignment horizontal="center"/>
    </xf>
    <xf numFmtId="9" fontId="11" fillId="7" borderId="1" xfId="0" applyNumberFormat="1" applyFont="1" applyFill="1" applyBorder="1" applyAlignment="1">
      <alignment horizontal="left"/>
    </xf>
    <xf numFmtId="168" fontId="11" fillId="7" borderId="1" xfId="0" applyNumberFormat="1" applyFont="1" applyFill="1" applyBorder="1" applyAlignment="1">
      <alignment horizontal="left"/>
    </xf>
    <xf numFmtId="0" fontId="17" fillId="0" borderId="0" xfId="0" applyFont="1" applyFill="1" applyBorder="1"/>
    <xf numFmtId="0" fontId="11" fillId="0" borderId="0" xfId="0" applyFont="1" applyBorder="1"/>
    <xf numFmtId="0" fontId="9" fillId="0" borderId="0" xfId="0" applyFont="1" applyFill="1" applyBorder="1" applyAlignment="1">
      <alignment horizontal="left"/>
    </xf>
    <xf numFmtId="0" fontId="6" fillId="0" borderId="0" xfId="0" applyFont="1" applyFill="1" applyBorder="1"/>
    <xf numFmtId="3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3" fontId="13" fillId="8" borderId="2" xfId="0" applyNumberFormat="1" applyFont="1" applyFill="1" applyBorder="1" applyAlignment="1">
      <alignment horizontal="center"/>
    </xf>
    <xf numFmtId="0" fontId="15" fillId="0" borderId="1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vertical="top" wrapText="1"/>
    </xf>
    <xf numFmtId="3" fontId="10" fillId="0" borderId="0" xfId="0" applyNumberFormat="1" applyFont="1" applyFill="1" applyBorder="1" applyAlignment="1">
      <alignment horizontal="right" vertical="center"/>
    </xf>
    <xf numFmtId="165" fontId="15" fillId="0" borderId="0" xfId="0" applyNumberFormat="1" applyFont="1" applyFill="1" applyBorder="1" applyAlignment="1">
      <alignment horizontal="center"/>
    </xf>
    <xf numFmtId="0" fontId="6" fillId="0" borderId="0" xfId="0" applyFont="1" applyBorder="1" applyAlignment="1"/>
    <xf numFmtId="0" fontId="7" fillId="0" borderId="0" xfId="0" applyFont="1" applyBorder="1" applyAlignment="1"/>
    <xf numFmtId="0" fontId="6" fillId="0" borderId="1" xfId="0" applyFont="1" applyFill="1" applyBorder="1"/>
    <xf numFmtId="3" fontId="10" fillId="0" borderId="0" xfId="0" applyNumberFormat="1" applyFont="1" applyBorder="1" applyAlignment="1">
      <alignment horizontal="right"/>
    </xf>
    <xf numFmtId="0" fontId="4" fillId="0" borderId="0" xfId="0" applyFont="1"/>
    <xf numFmtId="0" fontId="8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170" fontId="16" fillId="0" borderId="0" xfId="0" applyNumberFormat="1" applyFont="1" applyFill="1" applyBorder="1" applyAlignment="1">
      <alignment horizontal="center"/>
    </xf>
    <xf numFmtId="165" fontId="16" fillId="0" borderId="0" xfId="0" applyNumberFormat="1" applyFont="1" applyFill="1" applyBorder="1" applyAlignment="1">
      <alignment horizontal="center"/>
    </xf>
    <xf numFmtId="169" fontId="16" fillId="0" borderId="0" xfId="0" applyNumberFormat="1" applyFont="1" applyFill="1" applyBorder="1" applyAlignment="1">
      <alignment horizontal="center"/>
    </xf>
    <xf numFmtId="166" fontId="16" fillId="0" borderId="0" xfId="0" applyNumberFormat="1" applyFont="1" applyFill="1" applyBorder="1" applyAlignment="1">
      <alignment horizontal="center"/>
    </xf>
    <xf numFmtId="168" fontId="7" fillId="0" borderId="0" xfId="0" applyNumberFormat="1" applyFont="1" applyBorder="1" applyAlignment="1"/>
    <xf numFmtId="166" fontId="11" fillId="0" borderId="0" xfId="0" applyNumberFormat="1" applyFont="1" applyFill="1" applyBorder="1" applyAlignment="1">
      <alignment horizontal="center"/>
    </xf>
    <xf numFmtId="165" fontId="6" fillId="0" borderId="0" xfId="0" applyNumberFormat="1" applyFont="1"/>
    <xf numFmtId="166" fontId="6" fillId="0" borderId="0" xfId="0" applyNumberFormat="1" applyFont="1"/>
    <xf numFmtId="10" fontId="8" fillId="0" borderId="0" xfId="0" applyNumberFormat="1" applyFont="1" applyBorder="1" applyAlignment="1">
      <alignment horizontal="right"/>
    </xf>
    <xf numFmtId="168" fontId="15" fillId="0" borderId="0" xfId="0" applyNumberFormat="1" applyFont="1" applyBorder="1"/>
    <xf numFmtId="166" fontId="6" fillId="0" borderId="1" xfId="0" applyNumberFormat="1" applyFont="1" applyFill="1" applyBorder="1"/>
    <xf numFmtId="0" fontId="13" fillId="0" borderId="0" xfId="0" applyFont="1" applyBorder="1" applyAlignment="1">
      <alignment horizontal="center"/>
    </xf>
    <xf numFmtId="0" fontId="8" fillId="0" borderId="1" xfId="0" applyFont="1" applyBorder="1" applyAlignment="1">
      <alignment horizontal="center" vertical="top" wrapText="1"/>
    </xf>
    <xf numFmtId="165" fontId="9" fillId="0" borderId="1" xfId="0" applyNumberFormat="1" applyFont="1" applyBorder="1" applyAlignment="1">
      <alignment horizontal="center" vertical="top" wrapText="1"/>
    </xf>
    <xf numFmtId="9" fontId="10" fillId="0" borderId="1" xfId="0" applyNumberFormat="1" applyFont="1" applyBorder="1" applyAlignment="1">
      <alignment horizontal="left"/>
    </xf>
    <xf numFmtId="170" fontId="8" fillId="0" borderId="2" xfId="0" applyNumberFormat="1" applyFont="1" applyFill="1" applyBorder="1" applyAlignment="1">
      <alignment horizontal="center" vertical="top" wrapText="1"/>
    </xf>
    <xf numFmtId="4" fontId="8" fillId="0" borderId="3" xfId="0" applyNumberFormat="1" applyFont="1" applyFill="1" applyBorder="1" applyAlignment="1">
      <alignment horizontal="center" vertical="top" wrapText="1"/>
    </xf>
    <xf numFmtId="170" fontId="8" fillId="0" borderId="3" xfId="0" applyNumberFormat="1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vertical="center"/>
    </xf>
    <xf numFmtId="166" fontId="8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left"/>
    </xf>
    <xf numFmtId="166" fontId="22" fillId="0" borderId="0" xfId="0" applyNumberFormat="1" applyFont="1" applyBorder="1" applyAlignment="1">
      <alignment horizontal="center"/>
    </xf>
    <xf numFmtId="166" fontId="6" fillId="0" borderId="0" xfId="0" applyNumberFormat="1" applyFont="1" applyBorder="1"/>
    <xf numFmtId="166" fontId="22" fillId="0" borderId="0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171" fontId="6" fillId="0" borderId="0" xfId="0" applyNumberFormat="1" applyFont="1" applyBorder="1"/>
    <xf numFmtId="165" fontId="14" fillId="0" borderId="1" xfId="0" applyNumberFormat="1" applyFont="1" applyFill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justify" vertical="top" wrapText="1"/>
    </xf>
    <xf numFmtId="0" fontId="6" fillId="0" borderId="1" xfId="0" applyFont="1" applyBorder="1" applyAlignment="1">
      <alignment vertical="top" wrapText="1"/>
    </xf>
    <xf numFmtId="0" fontId="6" fillId="0" borderId="1" xfId="3" applyFont="1" applyFill="1" applyBorder="1" applyAlignment="1">
      <alignment vertical="top" wrapText="1"/>
    </xf>
    <xf numFmtId="0" fontId="6" fillId="0" borderId="1" xfId="2" applyFont="1" applyBorder="1" applyAlignment="1">
      <alignment vertical="top" wrapText="1"/>
    </xf>
    <xf numFmtId="0" fontId="6" fillId="0" borderId="1" xfId="2" applyFont="1" applyFill="1" applyBorder="1" applyAlignment="1">
      <alignment vertical="center" wrapText="1"/>
    </xf>
    <xf numFmtId="0" fontId="6" fillId="0" borderId="1" xfId="2" applyFont="1" applyFill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justify" vertical="top" wrapText="1"/>
    </xf>
    <xf numFmtId="0" fontId="9" fillId="0" borderId="1" xfId="0" applyFont="1" applyBorder="1" applyAlignment="1">
      <alignment horizontal="justify"/>
    </xf>
    <xf numFmtId="0" fontId="6" fillId="0" borderId="1" xfId="0" applyFont="1" applyBorder="1" applyAlignment="1">
      <alignment vertical="center"/>
    </xf>
    <xf numFmtId="0" fontId="35" fillId="0" borderId="0" xfId="0" applyFont="1" applyAlignment="1">
      <alignment vertical="top" wrapText="1"/>
    </xf>
    <xf numFmtId="0" fontId="6" fillId="0" borderId="1" xfId="2" applyFont="1" applyBorder="1" applyAlignment="1">
      <alignment horizontal="center" vertical="top" wrapText="1"/>
    </xf>
    <xf numFmtId="0" fontId="6" fillId="0" borderId="1" xfId="2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vertical="center"/>
    </xf>
    <xf numFmtId="0" fontId="9" fillId="0" borderId="1" xfId="2" applyFont="1" applyBorder="1" applyAlignment="1">
      <alignment horizontal="center" vertical="top" wrapText="1"/>
    </xf>
    <xf numFmtId="0" fontId="9" fillId="0" borderId="1" xfId="0" applyFont="1" applyBorder="1" applyAlignment="1">
      <alignment vertical="center"/>
    </xf>
    <xf numFmtId="0" fontId="6" fillId="0" borderId="1" xfId="3" applyFont="1" applyBorder="1" applyAlignment="1">
      <alignment horizontal="center" vertical="center" wrapText="1"/>
    </xf>
    <xf numFmtId="0" fontId="6" fillId="0" borderId="1" xfId="2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30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30" fillId="0" borderId="1" xfId="0" applyFont="1" applyBorder="1" applyAlignment="1">
      <alignment horizontal="justify" vertical="top"/>
    </xf>
    <xf numFmtId="0" fontId="30" fillId="0" borderId="0" xfId="0" applyFont="1" applyAlignment="1">
      <alignment vertical="top" wrapText="1"/>
    </xf>
    <xf numFmtId="0" fontId="6" fillId="0" borderId="0" xfId="3" applyFont="1" applyBorder="1" applyAlignment="1">
      <alignment vertical="center"/>
    </xf>
    <xf numFmtId="0" fontId="9" fillId="0" borderId="0" xfId="0" applyFont="1" applyAlignment="1">
      <alignment horizontal="justify"/>
    </xf>
    <xf numFmtId="0" fontId="9" fillId="0" borderId="0" xfId="0" applyFont="1" applyFill="1" applyBorder="1" applyAlignment="1">
      <alignment horizontal="center"/>
    </xf>
    <xf numFmtId="0" fontId="6" fillId="0" borderId="1" xfId="0" applyFont="1" applyBorder="1" applyAlignment="1">
      <alignment horizontal="justify" vertical="top"/>
    </xf>
    <xf numFmtId="0" fontId="30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30" fillId="0" borderId="0" xfId="0" applyFont="1" applyFill="1" applyAlignment="1">
      <alignment vertical="center"/>
    </xf>
    <xf numFmtId="0" fontId="38" fillId="0" borderId="0" xfId="2" applyFont="1" applyBorder="1" applyAlignment="1">
      <alignment horizontal="center" vertical="center" wrapText="1"/>
    </xf>
    <xf numFmtId="0" fontId="4" fillId="0" borderId="0" xfId="2" applyFont="1" applyBorder="1" applyAlignment="1">
      <alignment horizontal="center" vertical="center" wrapText="1"/>
    </xf>
    <xf numFmtId="0" fontId="4" fillId="0" borderId="0" xfId="2" applyFont="1" applyBorder="1" applyAlignment="1">
      <alignment horizontal="center" vertical="center"/>
    </xf>
    <xf numFmtId="2" fontId="4" fillId="0" borderId="0" xfId="2" applyNumberFormat="1" applyFont="1" applyBorder="1" applyAlignment="1">
      <alignment horizontal="center" vertical="center" wrapText="1"/>
    </xf>
    <xf numFmtId="4" fontId="4" fillId="0" borderId="0" xfId="3" applyNumberFormat="1" applyFont="1" applyBorder="1" applyAlignment="1">
      <alignment horizontal="center" vertical="center" wrapText="1"/>
    </xf>
    <xf numFmtId="2" fontId="4" fillId="6" borderId="0" xfId="2" applyNumberFormat="1" applyFont="1" applyFill="1" applyBorder="1" applyAlignment="1">
      <alignment horizontal="center" vertical="center" wrapText="1"/>
    </xf>
    <xf numFmtId="0" fontId="38" fillId="6" borderId="0" xfId="2" applyFont="1" applyFill="1" applyBorder="1" applyAlignment="1">
      <alignment horizontal="center" vertical="center" wrapText="1"/>
    </xf>
    <xf numFmtId="4" fontId="4" fillId="6" borderId="0" xfId="3" applyNumberFormat="1" applyFont="1" applyFill="1" applyBorder="1" applyAlignment="1">
      <alignment horizontal="center" vertical="center" wrapText="1"/>
    </xf>
    <xf numFmtId="4" fontId="39" fillId="0" borderId="1" xfId="2" applyNumberFormat="1" applyFont="1" applyBorder="1" applyAlignment="1">
      <alignment horizontal="center" vertical="center" wrapText="1"/>
    </xf>
    <xf numFmtId="0" fontId="4" fillId="0" borderId="0" xfId="2" applyFont="1" applyAlignment="1">
      <alignment vertical="center"/>
    </xf>
    <xf numFmtId="0" fontId="39" fillId="0" borderId="0" xfId="3" applyFont="1" applyAlignment="1">
      <alignment horizontal="center" vertical="center" wrapText="1"/>
    </xf>
    <xf numFmtId="0" fontId="4" fillId="0" borderId="0" xfId="3" applyFont="1" applyAlignment="1">
      <alignment vertical="center"/>
    </xf>
    <xf numFmtId="0" fontId="26" fillId="9" borderId="0" xfId="0" applyFont="1" applyFill="1" applyBorder="1" applyAlignment="1">
      <alignment vertical="center" wrapText="1"/>
    </xf>
    <xf numFmtId="170" fontId="37" fillId="0" borderId="0" xfId="0" applyNumberFormat="1" applyFont="1" applyAlignment="1">
      <alignment horizontal="center" vertical="center"/>
    </xf>
    <xf numFmtId="0" fontId="39" fillId="0" borderId="0" xfId="2" applyFont="1"/>
    <xf numFmtId="2" fontId="39" fillId="0" borderId="0" xfId="2" applyNumberFormat="1" applyFont="1" applyAlignment="1">
      <alignment horizontal="center" vertical="center"/>
    </xf>
    <xf numFmtId="165" fontId="39" fillId="0" borderId="0" xfId="2" applyNumberFormat="1" applyFont="1" applyAlignment="1">
      <alignment horizontal="center" vertical="center"/>
    </xf>
    <xf numFmtId="2" fontId="39" fillId="0" borderId="1" xfId="2" applyNumberFormat="1" applyFont="1" applyBorder="1" applyAlignment="1">
      <alignment horizontal="center" vertical="center" wrapText="1"/>
    </xf>
    <xf numFmtId="2" fontId="39" fillId="6" borderId="1" xfId="2" applyNumberFormat="1" applyFont="1" applyFill="1" applyBorder="1" applyAlignment="1">
      <alignment horizontal="center" vertical="center" wrapText="1"/>
    </xf>
    <xf numFmtId="4" fontId="39" fillId="0" borderId="1" xfId="3" applyNumberFormat="1" applyFont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center"/>
    </xf>
    <xf numFmtId="0" fontId="39" fillId="0" borderId="0" xfId="3" applyFont="1" applyAlignment="1">
      <alignment horizontal="center" vertical="center"/>
    </xf>
    <xf numFmtId="0" fontId="39" fillId="0" borderId="0" xfId="2" applyFont="1" applyAlignment="1">
      <alignment horizontal="center" vertical="center"/>
    </xf>
    <xf numFmtId="4" fontId="39" fillId="0" borderId="0" xfId="2" applyNumberFormat="1" applyFont="1" applyAlignment="1">
      <alignment horizontal="center" vertical="center"/>
    </xf>
    <xf numFmtId="0" fontId="39" fillId="0" borderId="1" xfId="2" applyFont="1" applyBorder="1" applyAlignment="1">
      <alignment horizontal="center" vertical="center"/>
    </xf>
    <xf numFmtId="4" fontId="39" fillId="0" borderId="1" xfId="2" applyNumberFormat="1" applyFont="1" applyBorder="1" applyAlignment="1">
      <alignment horizontal="center" vertical="center"/>
    </xf>
    <xf numFmtId="2" fontId="39" fillId="0" borderId="1" xfId="2" applyNumberFormat="1" applyFont="1" applyBorder="1" applyAlignment="1">
      <alignment horizontal="center" vertical="center"/>
    </xf>
    <xf numFmtId="4" fontId="39" fillId="0" borderId="1" xfId="3" applyNumberFormat="1" applyFont="1" applyBorder="1" applyAlignment="1">
      <alignment horizontal="center" vertical="center"/>
    </xf>
    <xf numFmtId="165" fontId="28" fillId="9" borderId="1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/>
    <xf numFmtId="166" fontId="12" fillId="4" borderId="1" xfId="0" applyNumberFormat="1" applyFont="1" applyFill="1" applyBorder="1" applyAlignment="1">
      <alignment horizontal="center"/>
    </xf>
    <xf numFmtId="3" fontId="6" fillId="0" borderId="1" xfId="0" applyNumberFormat="1" applyFont="1" applyFill="1" applyBorder="1"/>
    <xf numFmtId="164" fontId="9" fillId="0" borderId="0" xfId="0" applyNumberFormat="1" applyFont="1" applyFill="1" applyBorder="1" applyAlignment="1">
      <alignment horizontal="right"/>
    </xf>
    <xf numFmtId="164" fontId="13" fillId="0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/>
    </xf>
    <xf numFmtId="164" fontId="10" fillId="0" borderId="1" xfId="0" applyNumberFormat="1" applyFont="1" applyFill="1" applyBorder="1" applyAlignment="1">
      <alignment horizontal="center" vertical="center"/>
    </xf>
    <xf numFmtId="3" fontId="36" fillId="5" borderId="0" xfId="0" applyNumberFormat="1" applyFont="1" applyFill="1" applyBorder="1" applyAlignment="1">
      <alignment horizontal="center"/>
    </xf>
    <xf numFmtId="3" fontId="10" fillId="0" borderId="0" xfId="0" applyNumberFormat="1" applyFont="1" applyBorder="1" applyAlignment="1">
      <alignment horizontal="center"/>
    </xf>
    <xf numFmtId="0" fontId="40" fillId="0" borderId="0" xfId="0" applyFont="1" applyAlignment="1">
      <alignment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3" fontId="9" fillId="7" borderId="1" xfId="0" applyNumberFormat="1" applyFont="1" applyFill="1" applyBorder="1" applyAlignment="1">
      <alignment horizontal="right"/>
    </xf>
    <xf numFmtId="3" fontId="10" fillId="7" borderId="1" xfId="0" applyNumberFormat="1" applyFont="1" applyFill="1" applyBorder="1" applyAlignment="1"/>
    <xf numFmtId="3" fontId="10" fillId="7" borderId="2" xfId="0" applyNumberFormat="1" applyFont="1" applyFill="1" applyBorder="1" applyAlignment="1"/>
    <xf numFmtId="3" fontId="9" fillId="7" borderId="1" xfId="0" applyNumberFormat="1" applyFont="1" applyFill="1" applyBorder="1"/>
    <xf numFmtId="165" fontId="7" fillId="0" borderId="1" xfId="0" applyNumberFormat="1" applyFont="1" applyBorder="1" applyAlignment="1"/>
    <xf numFmtId="0" fontId="8" fillId="0" borderId="1" xfId="0" applyFont="1" applyBorder="1" applyAlignment="1">
      <alignment horizontal="center" vertical="top" wrapText="1"/>
    </xf>
    <xf numFmtId="0" fontId="42" fillId="0" borderId="0" xfId="0" applyFont="1" applyBorder="1" applyAlignment="1"/>
    <xf numFmtId="0" fontId="30" fillId="0" borderId="0" xfId="0" applyFont="1" applyBorder="1" applyAlignment="1"/>
    <xf numFmtId="0" fontId="30" fillId="0" borderId="0" xfId="0" applyFont="1" applyBorder="1"/>
    <xf numFmtId="0" fontId="43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30" fillId="0" borderId="1" xfId="0" applyFont="1" applyBorder="1" applyAlignment="1">
      <alignment horizontal="center" vertical="top" wrapText="1"/>
    </xf>
    <xf numFmtId="0" fontId="44" fillId="0" borderId="8" xfId="0" applyFont="1" applyBorder="1" applyAlignment="1">
      <alignment horizontal="center"/>
    </xf>
    <xf numFmtId="0" fontId="44" fillId="0" borderId="7" xfId="0" applyFont="1" applyBorder="1" applyAlignment="1">
      <alignment horizontal="center"/>
    </xf>
    <xf numFmtId="0" fontId="31" fillId="0" borderId="8" xfId="0" applyFont="1" applyBorder="1" applyAlignment="1">
      <alignment horizontal="center"/>
    </xf>
    <xf numFmtId="0" fontId="30" fillId="0" borderId="0" xfId="0" applyFont="1"/>
    <xf numFmtId="0" fontId="31" fillId="0" borderId="1" xfId="0" applyFont="1" applyBorder="1" applyAlignment="1">
      <alignment horizontal="right"/>
    </xf>
    <xf numFmtId="164" fontId="44" fillId="0" borderId="1" xfId="0" applyNumberFormat="1" applyFont="1" applyFill="1" applyBorder="1" applyAlignment="1">
      <alignment horizontal="center"/>
    </xf>
    <xf numFmtId="164" fontId="44" fillId="0" borderId="0" xfId="0" applyNumberFormat="1" applyFont="1" applyAlignment="1">
      <alignment horizontal="right"/>
    </xf>
    <xf numFmtId="0" fontId="30" fillId="0" borderId="1" xfId="0" applyFont="1" applyBorder="1" applyAlignment="1">
      <alignment horizontal="right"/>
    </xf>
    <xf numFmtId="164" fontId="45" fillId="0" borderId="3" xfId="0" applyNumberFormat="1" applyFont="1" applyBorder="1" applyAlignment="1"/>
    <xf numFmtId="164" fontId="45" fillId="0" borderId="1" xfId="0" applyNumberFormat="1" applyFont="1" applyBorder="1" applyAlignment="1"/>
    <xf numFmtId="164" fontId="30" fillId="0" borderId="1" xfId="0" applyNumberFormat="1" applyFont="1" applyBorder="1" applyAlignment="1"/>
    <xf numFmtId="164" fontId="30" fillId="0" borderId="2" xfId="0" applyNumberFormat="1" applyFont="1" applyBorder="1" applyAlignment="1"/>
    <xf numFmtId="0" fontId="30" fillId="0" borderId="1" xfId="0" applyFont="1" applyBorder="1"/>
    <xf numFmtId="3" fontId="44" fillId="0" borderId="1" xfId="0" applyNumberFormat="1" applyFont="1" applyFill="1" applyBorder="1" applyAlignment="1">
      <alignment horizontal="center"/>
    </xf>
    <xf numFmtId="3" fontId="45" fillId="0" borderId="3" xfId="0" applyNumberFormat="1" applyFont="1" applyBorder="1" applyAlignment="1"/>
    <xf numFmtId="3" fontId="45" fillId="0" borderId="1" xfId="0" applyNumberFormat="1" applyFont="1" applyBorder="1" applyAlignment="1"/>
    <xf numFmtId="3" fontId="30" fillId="0" borderId="1" xfId="0" applyNumberFormat="1" applyFont="1" applyBorder="1" applyAlignment="1"/>
    <xf numFmtId="3" fontId="30" fillId="0" borderId="2" xfId="0" applyNumberFormat="1" applyFont="1" applyBorder="1" applyAlignment="1"/>
    <xf numFmtId="0" fontId="43" fillId="0" borderId="1" xfId="0" applyFont="1" applyBorder="1" applyAlignment="1">
      <alignment horizontal="center" vertical="top" wrapText="1"/>
    </xf>
    <xf numFmtId="0" fontId="31" fillId="0" borderId="1" xfId="0" applyFont="1" applyBorder="1" applyAlignment="1">
      <alignment horizontal="center" vertical="top" wrapText="1"/>
    </xf>
    <xf numFmtId="0" fontId="44" fillId="0" borderId="1" xfId="0" applyFont="1" applyBorder="1" applyAlignment="1">
      <alignment horizontal="left"/>
    </xf>
    <xf numFmtId="9" fontId="44" fillId="0" borderId="1" xfId="0" applyNumberFormat="1" applyFont="1" applyBorder="1" applyAlignment="1">
      <alignment horizontal="left"/>
    </xf>
    <xf numFmtId="2" fontId="42" fillId="0" borderId="1" xfId="0" applyNumberFormat="1" applyFont="1" applyBorder="1" applyAlignment="1">
      <alignment horizontal="center"/>
    </xf>
    <xf numFmtId="168" fontId="43" fillId="0" borderId="1" xfId="0" applyNumberFormat="1" applyFont="1" applyBorder="1" applyAlignment="1">
      <alignment horizontal="center"/>
    </xf>
    <xf numFmtId="3" fontId="31" fillId="0" borderId="1" xfId="0" applyNumberFormat="1" applyFont="1" applyFill="1" applyBorder="1" applyAlignment="1">
      <alignment horizontal="center"/>
    </xf>
    <xf numFmtId="3" fontId="44" fillId="0" borderId="1" xfId="0" applyNumberFormat="1" applyFont="1" applyBorder="1" applyAlignment="1"/>
    <xf numFmtId="0" fontId="30" fillId="0" borderId="1" xfId="0" applyFont="1" applyBorder="1" applyAlignment="1">
      <alignment horizontal="left"/>
    </xf>
    <xf numFmtId="165" fontId="42" fillId="0" borderId="1" xfId="0" applyNumberFormat="1" applyFont="1" applyFill="1" applyBorder="1" applyAlignment="1">
      <alignment horizontal="center"/>
    </xf>
    <xf numFmtId="168" fontId="35" fillId="0" borderId="1" xfId="0" applyNumberFormat="1" applyFont="1" applyFill="1" applyBorder="1" applyAlignment="1">
      <alignment horizontal="left"/>
    </xf>
    <xf numFmtId="3" fontId="31" fillId="0" borderId="1" xfId="0" applyNumberFormat="1" applyFont="1" applyFill="1" applyBorder="1" applyAlignment="1">
      <alignment horizontal="right"/>
    </xf>
    <xf numFmtId="3" fontId="44" fillId="0" borderId="2" xfId="0" applyNumberFormat="1" applyFont="1" applyBorder="1" applyAlignment="1"/>
    <xf numFmtId="3" fontId="31" fillId="0" borderId="1" xfId="0" applyNumberFormat="1" applyFont="1" applyBorder="1"/>
    <xf numFmtId="9" fontId="35" fillId="0" borderId="1" xfId="0" applyNumberFormat="1" applyFont="1" applyFill="1" applyBorder="1" applyAlignment="1">
      <alignment horizontal="left"/>
    </xf>
    <xf numFmtId="165" fontId="46" fillId="4" borderId="1" xfId="0" applyNumberFormat="1" applyFont="1" applyFill="1" applyBorder="1" applyAlignment="1">
      <alignment horizontal="center"/>
    </xf>
    <xf numFmtId="165" fontId="32" fillId="0" borderId="1" xfId="0" applyNumberFormat="1" applyFont="1" applyFill="1" applyBorder="1" applyAlignment="1">
      <alignment horizontal="center"/>
    </xf>
    <xf numFmtId="0" fontId="44" fillId="0" borderId="1" xfId="0" applyFont="1" applyFill="1" applyBorder="1" applyAlignment="1">
      <alignment horizontal="left" vertical="top" wrapText="1"/>
    </xf>
    <xf numFmtId="0" fontId="31" fillId="0" borderId="1" xfId="0" applyFont="1" applyFill="1" applyBorder="1" applyAlignment="1">
      <alignment horizontal="left"/>
    </xf>
    <xf numFmtId="0" fontId="42" fillId="0" borderId="1" xfId="0" applyFont="1" applyFill="1" applyBorder="1" applyAlignment="1">
      <alignment horizontal="center"/>
    </xf>
    <xf numFmtId="168" fontId="42" fillId="0" borderId="1" xfId="0" applyNumberFormat="1" applyFont="1" applyFill="1" applyBorder="1" applyAlignment="1">
      <alignment horizontal="center"/>
    </xf>
    <xf numFmtId="170" fontId="42" fillId="0" borderId="1" xfId="0" applyNumberFormat="1" applyFont="1" applyFill="1" applyBorder="1" applyAlignment="1">
      <alignment horizontal="center"/>
    </xf>
    <xf numFmtId="0" fontId="47" fillId="9" borderId="1" xfId="0" applyFont="1" applyFill="1" applyBorder="1" applyAlignment="1">
      <alignment horizontal="left" wrapText="1"/>
    </xf>
    <xf numFmtId="166" fontId="42" fillId="0" borderId="1" xfId="0" applyNumberFormat="1" applyFont="1" applyFill="1" applyBorder="1" applyAlignment="1">
      <alignment horizontal="center"/>
    </xf>
    <xf numFmtId="0" fontId="30" fillId="7" borderId="1" xfId="0" applyFont="1" applyFill="1" applyBorder="1" applyAlignment="1">
      <alignment horizontal="left"/>
    </xf>
    <xf numFmtId="166" fontId="42" fillId="7" borderId="1" xfId="0" applyNumberFormat="1" applyFont="1" applyFill="1" applyBorder="1" applyAlignment="1">
      <alignment horizontal="center"/>
    </xf>
    <xf numFmtId="9" fontId="35" fillId="7" borderId="1" xfId="0" applyNumberFormat="1" applyFont="1" applyFill="1" applyBorder="1" applyAlignment="1">
      <alignment horizontal="left"/>
    </xf>
    <xf numFmtId="3" fontId="31" fillId="7" borderId="1" xfId="0" applyNumberFormat="1" applyFont="1" applyFill="1" applyBorder="1" applyAlignment="1">
      <alignment horizontal="right"/>
    </xf>
    <xf numFmtId="3" fontId="44" fillId="7" borderId="1" xfId="0" applyNumberFormat="1" applyFont="1" applyFill="1" applyBorder="1" applyAlignment="1"/>
    <xf numFmtId="3" fontId="44" fillId="7" borderId="2" xfId="0" applyNumberFormat="1" applyFont="1" applyFill="1" applyBorder="1" applyAlignment="1"/>
    <xf numFmtId="3" fontId="31" fillId="7" borderId="1" xfId="0" applyNumberFormat="1" applyFont="1" applyFill="1" applyBorder="1"/>
    <xf numFmtId="168" fontId="35" fillId="7" borderId="1" xfId="0" applyNumberFormat="1" applyFont="1" applyFill="1" applyBorder="1" applyAlignment="1">
      <alignment horizontal="left"/>
    </xf>
    <xf numFmtId="0" fontId="30" fillId="0" borderId="0" xfId="0" applyFont="1" applyFill="1"/>
    <xf numFmtId="0" fontId="32" fillId="0" borderId="1" xfId="0" applyFont="1" applyFill="1" applyBorder="1" applyAlignment="1">
      <alignment horizontal="left"/>
    </xf>
    <xf numFmtId="166" fontId="48" fillId="5" borderId="1" xfId="0" applyNumberFormat="1" applyFont="1" applyFill="1" applyBorder="1" applyAlignment="1">
      <alignment horizontal="center"/>
    </xf>
    <xf numFmtId="165" fontId="43" fillId="0" borderId="1" xfId="0" applyNumberFormat="1" applyFont="1" applyFill="1" applyBorder="1" applyAlignment="1">
      <alignment horizontal="center"/>
    </xf>
    <xf numFmtId="0" fontId="43" fillId="0" borderId="1" xfId="0" applyFont="1" applyFill="1" applyBorder="1" applyAlignment="1">
      <alignment horizontal="center"/>
    </xf>
    <xf numFmtId="166" fontId="43" fillId="0" borderId="1" xfId="0" applyNumberFormat="1" applyFont="1" applyFill="1" applyBorder="1" applyAlignment="1">
      <alignment horizontal="center"/>
    </xf>
    <xf numFmtId="0" fontId="31" fillId="0" borderId="1" xfId="0" applyFont="1" applyBorder="1" applyAlignment="1">
      <alignment horizontal="left"/>
    </xf>
    <xf numFmtId="165" fontId="48" fillId="5" borderId="1" xfId="0" applyNumberFormat="1" applyFont="1" applyFill="1" applyBorder="1" applyAlignment="1">
      <alignment horizontal="center"/>
    </xf>
    <xf numFmtId="165" fontId="43" fillId="0" borderId="1" xfId="0" applyNumberFormat="1" applyFont="1" applyBorder="1" applyAlignment="1">
      <alignment horizontal="center"/>
    </xf>
    <xf numFmtId="0" fontId="43" fillId="0" borderId="1" xfId="0" applyFont="1" applyBorder="1" applyAlignment="1">
      <alignment horizontal="center"/>
    </xf>
    <xf numFmtId="3" fontId="44" fillId="0" borderId="1" xfId="0" applyNumberFormat="1" applyFont="1" applyBorder="1" applyAlignment="1">
      <alignment horizontal="right"/>
    </xf>
    <xf numFmtId="168" fontId="42" fillId="0" borderId="0" xfId="0" applyNumberFormat="1" applyFont="1" applyBorder="1" applyAlignment="1"/>
    <xf numFmtId="0" fontId="35" fillId="0" borderId="0" xfId="0" applyFont="1"/>
    <xf numFmtId="0" fontId="35" fillId="0" borderId="0" xfId="0" applyFont="1" applyBorder="1"/>
    <xf numFmtId="3" fontId="30" fillId="0" borderId="0" xfId="0" applyNumberFormat="1" applyFont="1" applyBorder="1"/>
    <xf numFmtId="0" fontId="30" fillId="0" borderId="0" xfId="0" applyFont="1" applyFill="1" applyBorder="1"/>
    <xf numFmtId="3" fontId="45" fillId="0" borderId="0" xfId="0" applyNumberFormat="1" applyFont="1" applyFill="1" applyBorder="1" applyAlignment="1">
      <alignment horizontal="center"/>
    </xf>
    <xf numFmtId="3" fontId="44" fillId="0" borderId="0" xfId="0" applyNumberFormat="1" applyFont="1" applyBorder="1" applyAlignment="1">
      <alignment horizontal="center"/>
    </xf>
    <xf numFmtId="0" fontId="42" fillId="0" borderId="0" xfId="0" applyFont="1" applyAlignment="1">
      <alignment horizontal="center"/>
    </xf>
    <xf numFmtId="0" fontId="42" fillId="0" borderId="0" xfId="0" applyFont="1" applyAlignment="1"/>
    <xf numFmtId="0" fontId="30" fillId="0" borderId="0" xfId="0" applyFont="1" applyAlignment="1"/>
    <xf numFmtId="164" fontId="44" fillId="0" borderId="8" xfId="0" applyNumberFormat="1" applyFont="1" applyBorder="1" applyAlignment="1">
      <alignment horizontal="right"/>
    </xf>
    <xf numFmtId="0" fontId="43" fillId="0" borderId="0" xfId="0" applyFont="1" applyBorder="1" applyAlignment="1">
      <alignment vertical="top" wrapText="1"/>
    </xf>
    <xf numFmtId="0" fontId="44" fillId="0" borderId="0" xfId="0" applyFont="1" applyBorder="1" applyAlignment="1">
      <alignment horizontal="center" vertical="top" wrapText="1"/>
    </xf>
    <xf numFmtId="0" fontId="44" fillId="0" borderId="0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3" fontId="30" fillId="0" borderId="0" xfId="0" applyNumberFormat="1" applyFont="1"/>
    <xf numFmtId="0" fontId="45" fillId="0" borderId="0" xfId="4" applyFont="1" applyAlignment="1">
      <alignment horizontal="center"/>
    </xf>
    <xf numFmtId="0" fontId="45" fillId="0" borderId="0" xfId="4" applyFont="1"/>
    <xf numFmtId="0" fontId="45" fillId="0" borderId="0" xfId="4" applyFont="1" applyAlignment="1">
      <alignment horizontal="right"/>
    </xf>
    <xf numFmtId="0" fontId="45" fillId="0" borderId="0" xfId="4" applyFont="1" applyBorder="1"/>
    <xf numFmtId="0" fontId="45" fillId="0" borderId="12" xfId="4" applyFont="1" applyBorder="1"/>
    <xf numFmtId="4" fontId="30" fillId="0" borderId="0" xfId="0" applyNumberFormat="1" applyFont="1"/>
    <xf numFmtId="170" fontId="30" fillId="0" borderId="0" xfId="0" applyNumberFormat="1" applyFont="1"/>
    <xf numFmtId="0" fontId="30" fillId="0" borderId="0" xfId="0" applyFont="1" applyBorder="1" applyAlignment="1">
      <alignment horizontal="center"/>
    </xf>
    <xf numFmtId="0" fontId="42" fillId="0" borderId="1" xfId="0" applyFont="1" applyBorder="1" applyAlignment="1">
      <alignment horizontal="center"/>
    </xf>
    <xf numFmtId="3" fontId="10" fillId="0" borderId="1" xfId="0" applyNumberFormat="1" applyFont="1" applyBorder="1" applyAlignment="1">
      <alignment horizontal="center" vertical="top" wrapText="1"/>
    </xf>
    <xf numFmtId="165" fontId="35" fillId="0" borderId="1" xfId="0" applyNumberFormat="1" applyFont="1" applyBorder="1" applyAlignment="1">
      <alignment horizontal="center"/>
    </xf>
    <xf numFmtId="3" fontId="44" fillId="0" borderId="1" xfId="0" applyNumberFormat="1" applyFont="1" applyBorder="1" applyAlignment="1">
      <alignment horizontal="center"/>
    </xf>
    <xf numFmtId="0" fontId="30" fillId="0" borderId="0" xfId="0" applyFont="1" applyAlignment="1">
      <alignment horizontal="center"/>
    </xf>
    <xf numFmtId="0" fontId="30" fillId="0" borderId="9" xfId="0" applyFont="1" applyBorder="1" applyAlignment="1">
      <alignment horizontal="right"/>
    </xf>
    <xf numFmtId="0" fontId="43" fillId="0" borderId="9" xfId="0" applyFont="1" applyBorder="1" applyAlignment="1">
      <alignment horizontal="center" vertical="top" wrapText="1"/>
    </xf>
    <xf numFmtId="0" fontId="31" fillId="0" borderId="9" xfId="0" applyFont="1" applyBorder="1" applyAlignment="1">
      <alignment horizontal="center" vertical="top" wrapText="1"/>
    </xf>
    <xf numFmtId="0" fontId="30" fillId="0" borderId="1" xfId="0" applyFont="1" applyBorder="1" applyAlignment="1">
      <alignment horizontal="center"/>
    </xf>
    <xf numFmtId="170" fontId="43" fillId="0" borderId="1" xfId="0" applyNumberFormat="1" applyFont="1" applyFill="1" applyBorder="1" applyAlignment="1">
      <alignment horizontal="center" vertical="top" wrapText="1"/>
    </xf>
    <xf numFmtId="4" fontId="43" fillId="0" borderId="1" xfId="0" applyNumberFormat="1" applyFont="1" applyFill="1" applyBorder="1" applyAlignment="1">
      <alignment horizontal="center" vertical="top" wrapText="1"/>
    </xf>
    <xf numFmtId="0" fontId="30" fillId="0" borderId="1" xfId="0" applyFont="1" applyFill="1" applyBorder="1" applyAlignment="1">
      <alignment horizontal="center"/>
    </xf>
    <xf numFmtId="0" fontId="35" fillId="0" borderId="1" xfId="0" applyFont="1" applyBorder="1" applyAlignment="1">
      <alignment horizontal="center"/>
    </xf>
    <xf numFmtId="0" fontId="42" fillId="0" borderId="1" xfId="0" applyFont="1" applyFill="1" applyBorder="1" applyAlignment="1">
      <alignment horizontal="left"/>
    </xf>
    <xf numFmtId="170" fontId="49" fillId="0" borderId="1" xfId="0" applyNumberFormat="1" applyFont="1" applyFill="1" applyBorder="1" applyAlignment="1">
      <alignment horizontal="center"/>
    </xf>
    <xf numFmtId="9" fontId="42" fillId="0" borderId="1" xfId="0" applyNumberFormat="1" applyFont="1" applyFill="1" applyBorder="1" applyAlignment="1">
      <alignment horizontal="left"/>
    </xf>
    <xf numFmtId="165" fontId="49" fillId="0" borderId="1" xfId="0" applyNumberFormat="1" applyFont="1" applyFill="1" applyBorder="1" applyAlignment="1">
      <alignment horizontal="center"/>
    </xf>
    <xf numFmtId="169" fontId="49" fillId="0" borderId="1" xfId="0" applyNumberFormat="1" applyFont="1" applyFill="1" applyBorder="1" applyAlignment="1">
      <alignment horizontal="center"/>
    </xf>
    <xf numFmtId="166" fontId="49" fillId="0" borderId="1" xfId="0" applyNumberFormat="1" applyFont="1" applyFill="1" applyBorder="1" applyAlignment="1">
      <alignment horizontal="center"/>
    </xf>
    <xf numFmtId="166" fontId="50" fillId="0" borderId="1" xfId="0" applyNumberFormat="1" applyFont="1" applyBorder="1" applyAlignment="1">
      <alignment horizontal="center"/>
    </xf>
    <xf numFmtId="166" fontId="30" fillId="0" borderId="1" xfId="0" applyNumberFormat="1" applyFont="1" applyBorder="1"/>
    <xf numFmtId="166" fontId="50" fillId="0" borderId="1" xfId="0" applyNumberFormat="1" applyFont="1" applyFill="1" applyBorder="1" applyAlignment="1">
      <alignment horizontal="center"/>
    </xf>
    <xf numFmtId="0" fontId="51" fillId="0" borderId="1" xfId="0" applyFont="1" applyFill="1" applyBorder="1"/>
    <xf numFmtId="0" fontId="30" fillId="0" borderId="1" xfId="0" applyFont="1" applyBorder="1" applyAlignment="1">
      <alignment vertical="top" wrapText="1"/>
    </xf>
    <xf numFmtId="0" fontId="43" fillId="0" borderId="1" xfId="0" applyFont="1" applyFill="1" applyBorder="1" applyAlignment="1">
      <alignment horizontal="left"/>
    </xf>
    <xf numFmtId="0" fontId="33" fillId="0" borderId="1" xfId="0" applyFont="1" applyBorder="1"/>
    <xf numFmtId="0" fontId="33" fillId="0" borderId="1" xfId="0" applyFont="1" applyBorder="1" applyAlignment="1">
      <alignment vertical="top" wrapText="1"/>
    </xf>
    <xf numFmtId="0" fontId="44" fillId="0" borderId="4" xfId="0" applyFont="1" applyBorder="1" applyAlignment="1">
      <alignment horizontal="center"/>
    </xf>
    <xf numFmtId="3" fontId="44" fillId="0" borderId="3" xfId="0" applyNumberFormat="1" applyFont="1" applyBorder="1" applyAlignment="1"/>
    <xf numFmtId="3" fontId="44" fillId="7" borderId="3" xfId="0" applyNumberFormat="1" applyFont="1" applyFill="1" applyBorder="1" applyAlignment="1"/>
    <xf numFmtId="3" fontId="44" fillId="0" borderId="3" xfId="0" applyNumberFormat="1" applyFont="1" applyBorder="1" applyAlignment="1">
      <alignment horizontal="right"/>
    </xf>
    <xf numFmtId="168" fontId="42" fillId="0" borderId="1" xfId="0" applyNumberFormat="1" applyFont="1" applyBorder="1" applyAlignment="1"/>
    <xf numFmtId="168" fontId="43" fillId="0" borderId="1" xfId="0" applyNumberFormat="1" applyFont="1" applyBorder="1" applyAlignment="1">
      <alignment horizontal="right"/>
    </xf>
    <xf numFmtId="164" fontId="31" fillId="0" borderId="1" xfId="0" applyNumberFormat="1" applyFont="1" applyFill="1" applyBorder="1" applyAlignment="1">
      <alignment horizontal="right"/>
    </xf>
    <xf numFmtId="3" fontId="44" fillId="0" borderId="1" xfId="0" applyNumberFormat="1" applyFont="1" applyFill="1" applyBorder="1" applyAlignment="1">
      <alignment horizontal="right"/>
    </xf>
    <xf numFmtId="0" fontId="45" fillId="0" borderId="1" xfId="0" applyFont="1" applyBorder="1" applyAlignment="1">
      <alignment horizontal="center"/>
    </xf>
    <xf numFmtId="0" fontId="31" fillId="0" borderId="1" xfId="0" applyFont="1" applyBorder="1" applyAlignment="1">
      <alignment horizontal="center"/>
    </xf>
    <xf numFmtId="165" fontId="6" fillId="0" borderId="1" xfId="0" applyNumberFormat="1" applyFont="1" applyBorder="1" applyAlignment="1"/>
    <xf numFmtId="165" fontId="11" fillId="0" borderId="1" xfId="0" applyNumberFormat="1" applyFont="1" applyFill="1" applyBorder="1" applyAlignment="1">
      <alignment horizontal="left"/>
    </xf>
    <xf numFmtId="4" fontId="6" fillId="0" borderId="0" xfId="0" applyNumberFormat="1" applyFont="1"/>
    <xf numFmtId="0" fontId="40" fillId="0" borderId="0" xfId="0" applyFont="1" applyAlignment="1">
      <alignment horizontal="center" vertical="center"/>
    </xf>
    <xf numFmtId="0" fontId="41" fillId="0" borderId="0" xfId="0" applyFont="1" applyAlignment="1">
      <alignment vertical="center"/>
    </xf>
    <xf numFmtId="0" fontId="31" fillId="0" borderId="0" xfId="0" applyFont="1"/>
    <xf numFmtId="0" fontId="31" fillId="0" borderId="0" xfId="0" applyFont="1" applyFill="1"/>
    <xf numFmtId="0" fontId="30" fillId="0" borderId="0" xfId="0" applyFont="1" applyBorder="1" applyAlignment="1">
      <alignment horizontal="left" vertical="center" wrapText="1"/>
    </xf>
    <xf numFmtId="168" fontId="8" fillId="0" borderId="0" xfId="0" applyNumberFormat="1" applyFont="1" applyFill="1" applyBorder="1" applyAlignment="1">
      <alignment horizontal="right"/>
    </xf>
    <xf numFmtId="0" fontId="11" fillId="0" borderId="0" xfId="0" applyFont="1" applyFill="1" applyBorder="1"/>
    <xf numFmtId="3" fontId="6" fillId="0" borderId="0" xfId="0" applyNumberFormat="1" applyFont="1" applyFill="1" applyBorder="1"/>
    <xf numFmtId="3" fontId="6" fillId="0" borderId="0" xfId="0" applyNumberFormat="1" applyFont="1" applyFill="1" applyBorder="1" applyAlignment="1">
      <alignment horizontal="center" vertical="center"/>
    </xf>
    <xf numFmtId="164" fontId="9" fillId="8" borderId="1" xfId="0" applyNumberFormat="1" applyFont="1" applyFill="1" applyBorder="1" applyAlignment="1">
      <alignment horizontal="center" vertical="top" wrapText="1"/>
    </xf>
    <xf numFmtId="0" fontId="10" fillId="8" borderId="1" xfId="0" applyFont="1" applyFill="1" applyBorder="1" applyAlignment="1">
      <alignment horizontal="center" vertical="center"/>
    </xf>
    <xf numFmtId="0" fontId="13" fillId="8" borderId="1" xfId="0" applyFont="1" applyFill="1" applyBorder="1" applyAlignment="1">
      <alignment horizontal="center" vertical="center"/>
    </xf>
    <xf numFmtId="164" fontId="13" fillId="8" borderId="1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 horizontal="center"/>
    </xf>
    <xf numFmtId="3" fontId="6" fillId="0" borderId="0" xfId="0" applyNumberFormat="1" applyFont="1" applyFill="1"/>
    <xf numFmtId="3" fontId="11" fillId="0" borderId="0" xfId="0" applyNumberFormat="1" applyFont="1" applyFill="1" applyBorder="1"/>
    <xf numFmtId="3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30" fillId="0" borderId="1" xfId="0" applyFont="1" applyFill="1" applyBorder="1" applyAlignment="1">
      <alignment horizontal="center" vertical="center"/>
    </xf>
    <xf numFmtId="0" fontId="30" fillId="0" borderId="1" xfId="0" applyFont="1" applyBorder="1" applyAlignment="1">
      <alignment horizontal="left" vertical="center" wrapText="1"/>
    </xf>
    <xf numFmtId="0" fontId="31" fillId="0" borderId="1" xfId="0" applyFont="1" applyBorder="1" applyAlignment="1">
      <alignment horizontal="left" vertical="center" wrapText="1"/>
    </xf>
    <xf numFmtId="0" fontId="30" fillId="0" borderId="1" xfId="0" applyFont="1" applyFill="1" applyBorder="1" applyAlignment="1">
      <alignment horizontal="left" vertical="center" wrapText="1"/>
    </xf>
    <xf numFmtId="0" fontId="30" fillId="43" borderId="1" xfId="0" applyFont="1" applyFill="1" applyBorder="1" applyAlignment="1">
      <alignment horizontal="left" vertical="center" wrapText="1"/>
    </xf>
    <xf numFmtId="0" fontId="30" fillId="0" borderId="1" xfId="0" applyFont="1" applyBorder="1" applyAlignment="1">
      <alignment horizontal="center" vertical="center"/>
    </xf>
    <xf numFmtId="0" fontId="31" fillId="0" borderId="1" xfId="0" applyFont="1" applyBorder="1" applyAlignment="1">
      <alignment horizontal="center" vertical="center"/>
    </xf>
    <xf numFmtId="3" fontId="30" fillId="0" borderId="1" xfId="0" applyNumberFormat="1" applyFont="1" applyBorder="1" applyAlignment="1">
      <alignment horizontal="left" vertical="center" wrapText="1"/>
    </xf>
    <xf numFmtId="0" fontId="31" fillId="0" borderId="1" xfId="0" applyFont="1" applyBorder="1" applyAlignment="1">
      <alignment horizontal="center" vertical="top"/>
    </xf>
    <xf numFmtId="0" fontId="30" fillId="0" borderId="1" xfId="0" applyFont="1" applyBorder="1" applyAlignment="1">
      <alignment horizontal="left" wrapText="1"/>
    </xf>
    <xf numFmtId="0" fontId="41" fillId="0" borderId="22" xfId="0" applyFont="1" applyBorder="1" applyAlignment="1">
      <alignment horizontal="left" vertical="center"/>
    </xf>
    <xf numFmtId="0" fontId="40" fillId="0" borderId="22" xfId="0" applyFont="1" applyBorder="1" applyAlignment="1">
      <alignment horizontal="left" vertical="center"/>
    </xf>
    <xf numFmtId="0" fontId="31" fillId="0" borderId="22" xfId="0" applyFont="1" applyBorder="1" applyAlignment="1">
      <alignment horizontal="left" vertical="center"/>
    </xf>
    <xf numFmtId="0" fontId="30" fillId="0" borderId="22" xfId="0" applyFont="1" applyBorder="1" applyAlignment="1">
      <alignment horizontal="left" vertical="center"/>
    </xf>
    <xf numFmtId="0" fontId="30" fillId="0" borderId="22" xfId="0" applyFont="1" applyFill="1" applyBorder="1" applyAlignment="1">
      <alignment horizontal="left" vertical="center"/>
    </xf>
    <xf numFmtId="0" fontId="37" fillId="0" borderId="22" xfId="0" applyFont="1" applyBorder="1" applyAlignment="1">
      <alignment horizontal="center" vertical="center"/>
    </xf>
    <xf numFmtId="0" fontId="31" fillId="11" borderId="1" xfId="0" applyFont="1" applyFill="1" applyBorder="1" applyAlignment="1">
      <alignment horizontal="left" vertical="center" wrapText="1"/>
    </xf>
    <xf numFmtId="3" fontId="41" fillId="43" borderId="1" xfId="0" applyNumberFormat="1" applyFont="1" applyFill="1" applyBorder="1" applyAlignment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30" fillId="0" borderId="0" xfId="0" applyFont="1" applyBorder="1" applyAlignment="1">
      <alignment vertical="center" wrapText="1"/>
    </xf>
    <xf numFmtId="0" fontId="30" fillId="0" borderId="0" xfId="0" applyFont="1" applyBorder="1" applyAlignment="1">
      <alignment vertical="center"/>
    </xf>
    <xf numFmtId="0" fontId="30" fillId="0" borderId="23" xfId="0" applyFont="1" applyBorder="1" applyAlignment="1">
      <alignment horizontal="left" vertical="center" wrapText="1"/>
    </xf>
    <xf numFmtId="0" fontId="31" fillId="0" borderId="24" xfId="0" applyFont="1" applyBorder="1" applyAlignment="1">
      <alignment horizontal="center" vertical="center" wrapText="1"/>
    </xf>
    <xf numFmtId="0" fontId="30" fillId="0" borderId="24" xfId="0" applyFont="1" applyBorder="1" applyAlignment="1">
      <alignment horizontal="center" vertical="center"/>
    </xf>
    <xf numFmtId="1" fontId="30" fillId="0" borderId="1" xfId="0" applyNumberFormat="1" applyFont="1" applyBorder="1" applyAlignment="1">
      <alignment horizontal="center" vertical="center"/>
    </xf>
    <xf numFmtId="1" fontId="30" fillId="0" borderId="0" xfId="0" applyNumberFormat="1" applyFont="1" applyAlignment="1">
      <alignment vertical="center"/>
    </xf>
    <xf numFmtId="0" fontId="66" fillId="11" borderId="22" xfId="0" applyFont="1" applyFill="1" applyBorder="1" applyAlignment="1">
      <alignment horizontal="left" vertical="center"/>
    </xf>
    <xf numFmtId="0" fontId="30" fillId="11" borderId="1" xfId="0" applyFont="1" applyFill="1" applyBorder="1" applyAlignment="1">
      <alignment horizontal="center" vertical="center"/>
    </xf>
    <xf numFmtId="0" fontId="66" fillId="0" borderId="0" xfId="0" applyFont="1" applyAlignment="1">
      <alignment vertical="center"/>
    </xf>
    <xf numFmtId="0" fontId="37" fillId="0" borderId="22" xfId="0" applyFont="1" applyFill="1" applyBorder="1" applyAlignment="1">
      <alignment horizontal="center" vertical="center"/>
    </xf>
    <xf numFmtId="0" fontId="30" fillId="0" borderId="1" xfId="3" applyFont="1" applyFill="1" applyBorder="1" applyAlignment="1">
      <alignment horizontal="left" vertical="center" wrapText="1"/>
    </xf>
    <xf numFmtId="0" fontId="30" fillId="0" borderId="1" xfId="2" applyFont="1" applyBorder="1" applyAlignment="1">
      <alignment horizontal="left" vertical="center" wrapText="1"/>
    </xf>
    <xf numFmtId="0" fontId="30" fillId="0" borderId="1" xfId="2" applyFont="1" applyFill="1" applyBorder="1" applyAlignment="1">
      <alignment horizontal="left" vertical="center" wrapText="1"/>
    </xf>
    <xf numFmtId="0" fontId="30" fillId="10" borderId="1" xfId="0" applyFont="1" applyFill="1" applyBorder="1" applyAlignment="1">
      <alignment horizontal="left" vertical="center" wrapText="1"/>
    </xf>
    <xf numFmtId="0" fontId="30" fillId="0" borderId="1" xfId="0" applyFont="1" applyBorder="1" applyAlignment="1">
      <alignment vertical="center" wrapText="1"/>
    </xf>
    <xf numFmtId="0" fontId="31" fillId="0" borderId="1" xfId="0" applyFont="1" applyBorder="1" applyAlignment="1">
      <alignment vertical="center" wrapText="1"/>
    </xf>
    <xf numFmtId="0" fontId="31" fillId="0" borderId="1" xfId="0" applyFont="1" applyBorder="1" applyAlignment="1">
      <alignment vertical="top" wrapText="1"/>
    </xf>
    <xf numFmtId="3" fontId="66" fillId="43" borderId="0" xfId="0" applyNumberFormat="1" applyFont="1" applyFill="1" applyBorder="1" applyAlignment="1">
      <alignment horizontal="center" vertical="center"/>
    </xf>
    <xf numFmtId="3" fontId="1" fillId="43" borderId="1" xfId="0" applyNumberFormat="1" applyFont="1" applyFill="1" applyBorder="1" applyAlignment="1">
      <alignment horizontal="center" vertical="top" wrapText="1"/>
    </xf>
    <xf numFmtId="0" fontId="40" fillId="43" borderId="22" xfId="0" applyFont="1" applyFill="1" applyBorder="1" applyAlignment="1">
      <alignment horizontal="left" vertical="center"/>
    </xf>
    <xf numFmtId="0" fontId="30" fillId="43" borderId="1" xfId="0" applyFont="1" applyFill="1" applyBorder="1" applyAlignment="1">
      <alignment horizontal="center" vertical="center"/>
    </xf>
    <xf numFmtId="0" fontId="40" fillId="43" borderId="0" xfId="0" applyFont="1" applyFill="1" applyAlignment="1">
      <alignment vertical="center"/>
    </xf>
    <xf numFmtId="0" fontId="30" fillId="43" borderId="1" xfId="0" applyFont="1" applyFill="1" applyBorder="1" applyAlignment="1">
      <alignment horizontal="left" vertical="center"/>
    </xf>
    <xf numFmtId="3" fontId="30" fillId="43" borderId="1" xfId="0" applyNumberFormat="1" applyFont="1" applyFill="1" applyBorder="1" applyAlignment="1">
      <alignment horizontal="center" vertical="center"/>
    </xf>
    <xf numFmtId="0" fontId="30" fillId="43" borderId="0" xfId="0" applyFont="1" applyFill="1"/>
    <xf numFmtId="0" fontId="30" fillId="43" borderId="1" xfId="0" applyFont="1" applyFill="1" applyBorder="1" applyAlignment="1">
      <alignment horizontal="center" vertical="top"/>
    </xf>
    <xf numFmtId="3" fontId="30" fillId="43" borderId="1" xfId="0" applyNumberFormat="1" applyFont="1" applyFill="1" applyBorder="1" applyAlignment="1">
      <alignment horizontal="center"/>
    </xf>
    <xf numFmtId="0" fontId="30" fillId="0" borderId="1" xfId="0" applyFont="1" applyBorder="1" applyAlignment="1">
      <alignment horizontal="left" vertical="center"/>
    </xf>
    <xf numFmtId="0" fontId="30" fillId="0" borderId="1" xfId="0" applyFont="1" applyBorder="1" applyAlignment="1">
      <alignment horizontal="center" vertical="top" wrapText="1"/>
    </xf>
    <xf numFmtId="0" fontId="31" fillId="0" borderId="1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top"/>
    </xf>
    <xf numFmtId="3" fontId="1" fillId="43" borderId="0" xfId="0" applyNumberFormat="1" applyFont="1" applyFill="1" applyAlignment="1">
      <alignment vertical="center"/>
    </xf>
    <xf numFmtId="3" fontId="30" fillId="43" borderId="0" xfId="0" applyNumberFormat="1" applyFont="1" applyFill="1" applyAlignment="1">
      <alignment vertical="center"/>
    </xf>
    <xf numFmtId="3" fontId="31" fillId="43" borderId="24" xfId="0" applyNumberFormat="1" applyFont="1" applyFill="1" applyBorder="1" applyAlignment="1">
      <alignment horizontal="center" vertical="center" wrapText="1"/>
    </xf>
    <xf numFmtId="14" fontId="31" fillId="43" borderId="1" xfId="0" applyNumberFormat="1" applyFont="1" applyFill="1" applyBorder="1" applyAlignment="1">
      <alignment horizontal="center" vertical="center" wrapText="1"/>
    </xf>
    <xf numFmtId="3" fontId="66" fillId="43" borderId="1" xfId="0" applyNumberFormat="1" applyFont="1" applyFill="1" applyBorder="1" applyAlignment="1">
      <alignment horizontal="center" vertical="center"/>
    </xf>
    <xf numFmtId="3" fontId="40" fillId="43" borderId="1" xfId="0" applyNumberFormat="1" applyFont="1" applyFill="1" applyBorder="1" applyAlignment="1">
      <alignment horizontal="center" vertical="center"/>
    </xf>
    <xf numFmtId="3" fontId="31" fillId="43" borderId="1" xfId="0" applyNumberFormat="1" applyFont="1" applyFill="1" applyBorder="1" applyAlignment="1">
      <alignment horizontal="center" vertical="center"/>
    </xf>
    <xf numFmtId="3" fontId="31" fillId="43" borderId="1" xfId="0" applyNumberFormat="1" applyFont="1" applyFill="1" applyBorder="1" applyAlignment="1">
      <alignment horizontal="center"/>
    </xf>
    <xf numFmtId="3" fontId="35" fillId="43" borderId="1" xfId="0" applyNumberFormat="1" applyFont="1" applyFill="1" applyBorder="1" applyAlignment="1">
      <alignment horizontal="center" vertical="center" wrapText="1"/>
    </xf>
    <xf numFmtId="3" fontId="30" fillId="43" borderId="1" xfId="3" applyNumberFormat="1" applyFont="1" applyFill="1" applyBorder="1" applyAlignment="1">
      <alignment horizontal="center" vertical="center" wrapText="1"/>
    </xf>
    <xf numFmtId="3" fontId="1" fillId="43" borderId="1" xfId="0" applyNumberFormat="1" applyFont="1" applyFill="1" applyBorder="1" applyAlignment="1">
      <alignment horizontal="center" vertical="center" wrapText="1"/>
    </xf>
    <xf numFmtId="3" fontId="37" fillId="43" borderId="1" xfId="0" applyNumberFormat="1" applyFont="1" applyFill="1" applyBorder="1" applyAlignment="1">
      <alignment horizontal="center" vertical="center" wrapText="1"/>
    </xf>
    <xf numFmtId="3" fontId="30" fillId="43" borderId="1" xfId="2" applyNumberFormat="1" applyFont="1" applyFill="1" applyBorder="1" applyAlignment="1">
      <alignment horizontal="center" vertical="center" wrapText="1"/>
    </xf>
    <xf numFmtId="3" fontId="34" fillId="43" borderId="1" xfId="0" applyNumberFormat="1" applyFont="1" applyFill="1" applyBorder="1" applyAlignment="1">
      <alignment horizontal="center" vertical="center" wrapText="1"/>
    </xf>
    <xf numFmtId="3" fontId="35" fillId="43" borderId="1" xfId="2" applyNumberFormat="1" applyFont="1" applyFill="1" applyBorder="1" applyAlignment="1">
      <alignment horizontal="center" vertical="center" wrapText="1"/>
    </xf>
    <xf numFmtId="3" fontId="1" fillId="43" borderId="1" xfId="0" applyNumberFormat="1" applyFont="1" applyFill="1" applyBorder="1" applyAlignment="1">
      <alignment horizontal="center"/>
    </xf>
    <xf numFmtId="3" fontId="35" fillId="43" borderId="1" xfId="2" applyNumberFormat="1" applyFont="1" applyFill="1" applyBorder="1" applyAlignment="1">
      <alignment horizontal="center" vertical="top" wrapText="1"/>
    </xf>
    <xf numFmtId="3" fontId="30" fillId="43" borderId="1" xfId="2" applyNumberFormat="1" applyFont="1" applyFill="1" applyBorder="1" applyAlignment="1">
      <alignment horizontal="center" vertical="top" wrapText="1"/>
    </xf>
    <xf numFmtId="3" fontId="35" fillId="43" borderId="1" xfId="0" applyNumberFormat="1" applyFont="1" applyFill="1" applyBorder="1" applyAlignment="1">
      <alignment horizontal="center" vertical="top" wrapText="1"/>
    </xf>
    <xf numFmtId="3" fontId="30" fillId="43" borderId="1" xfId="0" applyNumberFormat="1" applyFont="1" applyFill="1" applyBorder="1" applyAlignment="1">
      <alignment horizontal="center" vertical="top" wrapText="1"/>
    </xf>
    <xf numFmtId="3" fontId="30" fillId="43" borderId="1" xfId="0" applyNumberFormat="1" applyFont="1" applyFill="1" applyBorder="1" applyAlignment="1">
      <alignment horizontal="center" vertical="center" wrapText="1"/>
    </xf>
    <xf numFmtId="3" fontId="35" fillId="43" borderId="1" xfId="0" applyNumberFormat="1" applyFont="1" applyFill="1" applyBorder="1" applyAlignment="1">
      <alignment horizontal="center"/>
    </xf>
    <xf numFmtId="3" fontId="35" fillId="43" borderId="1" xfId="0" applyNumberFormat="1" applyFont="1" applyFill="1" applyBorder="1" applyAlignment="1">
      <alignment horizontal="center" vertical="center"/>
    </xf>
    <xf numFmtId="3" fontId="31" fillId="43" borderId="1" xfId="0" applyNumberFormat="1" applyFont="1" applyFill="1" applyBorder="1" applyAlignment="1">
      <alignment horizontal="center" vertical="top" wrapText="1"/>
    </xf>
    <xf numFmtId="3" fontId="30" fillId="43" borderId="1" xfId="0" applyNumberFormat="1" applyFont="1" applyFill="1" applyBorder="1"/>
    <xf numFmtId="0" fontId="33" fillId="0" borderId="1" xfId="0" applyFont="1" applyBorder="1" applyAlignment="1">
      <alignment vertical="top" wrapText="1"/>
    </xf>
    <xf numFmtId="0" fontId="43" fillId="0" borderId="6" xfId="0" applyFont="1" applyBorder="1" applyAlignment="1">
      <alignment horizontal="center" vertical="top" wrapText="1"/>
    </xf>
    <xf numFmtId="0" fontId="43" fillId="0" borderId="5" xfId="0" applyFont="1" applyBorder="1" applyAlignment="1">
      <alignment horizontal="center" vertical="top" wrapText="1"/>
    </xf>
    <xf numFmtId="0" fontId="43" fillId="0" borderId="10" xfId="0" applyFont="1" applyBorder="1" applyAlignment="1">
      <alignment horizontal="center" vertical="top" wrapText="1"/>
    </xf>
    <xf numFmtId="0" fontId="43" fillId="0" borderId="11" xfId="0" applyFont="1" applyBorder="1" applyAlignment="1">
      <alignment horizontal="center" vertical="top" wrapText="1"/>
    </xf>
    <xf numFmtId="0" fontId="43" fillId="0" borderId="2" xfId="0" applyFont="1" applyBorder="1" applyAlignment="1">
      <alignment horizontal="center" vertical="top" wrapText="1"/>
    </xf>
    <xf numFmtId="0" fontId="43" fillId="0" borderId="3" xfId="0" applyFont="1" applyBorder="1" applyAlignment="1">
      <alignment horizontal="center" vertical="top" wrapText="1"/>
    </xf>
    <xf numFmtId="0" fontId="31" fillId="0" borderId="0" xfId="0" applyFont="1" applyBorder="1" applyAlignment="1">
      <alignment horizontal="center" vertical="top" wrapText="1"/>
    </xf>
    <xf numFmtId="0" fontId="43" fillId="0" borderId="7" xfId="0" applyFont="1" applyBorder="1" applyAlignment="1">
      <alignment horizontal="center" vertical="top" wrapText="1"/>
    </xf>
    <xf numFmtId="0" fontId="43" fillId="0" borderId="4" xfId="0" applyFont="1" applyBorder="1" applyAlignment="1">
      <alignment horizontal="center" vertical="top" wrapText="1"/>
    </xf>
    <xf numFmtId="0" fontId="43" fillId="0" borderId="1" xfId="0" applyFont="1" applyBorder="1" applyAlignment="1">
      <alignment horizontal="center" vertical="top" wrapText="1"/>
    </xf>
    <xf numFmtId="0" fontId="31" fillId="0" borderId="1" xfId="0" applyFont="1" applyBorder="1" applyAlignment="1">
      <alignment horizontal="center" vertical="top" wrapText="1"/>
    </xf>
    <xf numFmtId="0" fontId="24" fillId="9" borderId="1" xfId="0" applyFont="1" applyFill="1" applyBorder="1" applyAlignment="1">
      <alignment horizontal="center" vertical="center" wrapText="1"/>
    </xf>
    <xf numFmtId="0" fontId="26" fillId="9" borderId="1" xfId="0" applyFont="1" applyFill="1" applyBorder="1" applyAlignment="1">
      <alignment horizontal="center" wrapText="1"/>
    </xf>
    <xf numFmtId="0" fontId="23" fillId="9" borderId="0" xfId="0" applyFont="1" applyFill="1" applyAlignment="1">
      <alignment horizontal="center"/>
    </xf>
    <xf numFmtId="0" fontId="23" fillId="9" borderId="0" xfId="0" applyFont="1" applyFill="1" applyAlignment="1">
      <alignment horizontal="center" wrapText="1"/>
    </xf>
    <xf numFmtId="2" fontId="24" fillId="9" borderId="1" xfId="0" applyNumberFormat="1" applyFont="1" applyFill="1" applyBorder="1" applyAlignment="1">
      <alignment horizontal="center" vertical="center" wrapText="1"/>
    </xf>
    <xf numFmtId="0" fontId="24" fillId="9" borderId="1" xfId="0" applyFont="1" applyFill="1" applyBorder="1" applyAlignment="1">
      <alignment horizontal="center" vertical="center"/>
    </xf>
    <xf numFmtId="0" fontId="27" fillId="9" borderId="1" xfId="0" applyFont="1" applyFill="1" applyBorder="1" applyAlignment="1">
      <alignment horizontal="center" vertical="center"/>
    </xf>
    <xf numFmtId="0" fontId="27" fillId="9" borderId="1" xfId="0" applyFont="1" applyFill="1" applyBorder="1" applyAlignment="1">
      <alignment horizontal="center" vertical="center" wrapText="1"/>
    </xf>
    <xf numFmtId="0" fontId="29" fillId="9" borderId="1" xfId="0" applyFont="1" applyFill="1" applyBorder="1" applyAlignment="1">
      <alignment horizontal="center" vertical="center" wrapText="1"/>
    </xf>
    <xf numFmtId="2" fontId="27" fillId="9" borderId="1" xfId="0" applyNumberFormat="1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31" fillId="0" borderId="1" xfId="0" applyFont="1" applyBorder="1" applyAlignment="1">
      <alignment horizontal="center" vertical="center" wrapText="1"/>
    </xf>
    <xf numFmtId="0" fontId="31" fillId="0" borderId="25" xfId="0" applyFont="1" applyBorder="1" applyAlignment="1">
      <alignment horizontal="left" vertical="center" wrapText="1"/>
    </xf>
    <xf numFmtId="0" fontId="31" fillId="0" borderId="26" xfId="0" applyFont="1" applyBorder="1" applyAlignment="1">
      <alignment horizontal="left" vertical="center" wrapText="1"/>
    </xf>
    <xf numFmtId="0" fontId="31" fillId="0" borderId="3" xfId="0" applyFont="1" applyBorder="1" applyAlignment="1">
      <alignment horizontal="left"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32" fillId="0" borderId="1" xfId="0" applyFont="1" applyBorder="1" applyAlignment="1">
      <alignment horizontal="right" vertical="top" wrapText="1"/>
    </xf>
    <xf numFmtId="0" fontId="30" fillId="0" borderId="1" xfId="0" applyFont="1" applyBorder="1" applyAlignment="1">
      <alignment horizontal="left" vertical="top" wrapText="1"/>
    </xf>
    <xf numFmtId="0" fontId="30" fillId="0" borderId="1" xfId="0" applyFont="1" applyBorder="1" applyAlignment="1">
      <alignment horizontal="center" vertical="top" wrapText="1"/>
    </xf>
    <xf numFmtId="0" fontId="30" fillId="0" borderId="22" xfId="0" applyFont="1" applyBorder="1" applyAlignment="1">
      <alignment horizontal="center" vertical="top" wrapText="1"/>
    </xf>
    <xf numFmtId="0" fontId="30" fillId="0" borderId="22" xfId="0" applyFont="1" applyBorder="1" applyAlignment="1">
      <alignment horizontal="center" vertical="top"/>
    </xf>
    <xf numFmtId="0" fontId="30" fillId="0" borderId="1" xfId="0" applyFont="1" applyBorder="1" applyAlignment="1">
      <alignment horizontal="center" vertical="top"/>
    </xf>
    <xf numFmtId="0" fontId="31" fillId="0" borderId="22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</cellXfs>
  <cellStyles count="47">
    <cellStyle name="20% - Акцент1" xfId="22" builtinId="30" customBuiltin="1"/>
    <cellStyle name="20% - Акцент2" xfId="26" builtinId="34" customBuiltin="1"/>
    <cellStyle name="20% - Акцент3" xfId="30" builtinId="38" customBuiltin="1"/>
    <cellStyle name="20% - Акцент4" xfId="34" builtinId="42" customBuiltin="1"/>
    <cellStyle name="20% - Акцент5" xfId="38" builtinId="46" customBuiltin="1"/>
    <cellStyle name="20% - Акцент6" xfId="42" builtinId="50" customBuiltin="1"/>
    <cellStyle name="40% - Акцент1" xfId="23" builtinId="31" customBuiltin="1"/>
    <cellStyle name="40% - Акцент2" xfId="27" builtinId="35" customBuiltin="1"/>
    <cellStyle name="40% - Акцент3" xfId="31" builtinId="39" customBuiltin="1"/>
    <cellStyle name="40% - Акцент4" xfId="35" builtinId="43" customBuiltin="1"/>
    <cellStyle name="40% - Акцент5" xfId="39" builtinId="47" customBuiltin="1"/>
    <cellStyle name="40% - Акцент6" xfId="43" builtinId="51" customBuiltin="1"/>
    <cellStyle name="60% - Акцент1" xfId="24" builtinId="32" customBuiltin="1"/>
    <cellStyle name="60% - Акцент2" xfId="28" builtinId="36" customBuiltin="1"/>
    <cellStyle name="60% - Акцент3" xfId="32" builtinId="40" customBuiltin="1"/>
    <cellStyle name="60% - Акцент4" xfId="36" builtinId="44" customBuiltin="1"/>
    <cellStyle name="60% - Акцент5" xfId="40" builtinId="48" customBuiltin="1"/>
    <cellStyle name="60% - Акцент6" xfId="44" builtinId="52" customBuiltin="1"/>
    <cellStyle name="Excel Built-in Normal" xfId="4"/>
    <cellStyle name="Акцент1" xfId="21" builtinId="29" customBuiltin="1"/>
    <cellStyle name="Акцент2" xfId="25" builtinId="33" customBuiltin="1"/>
    <cellStyle name="Акцент3" xfId="29" builtinId="37" customBuiltin="1"/>
    <cellStyle name="Акцент4" xfId="33" builtinId="41" customBuiltin="1"/>
    <cellStyle name="Акцент5" xfId="37" builtinId="45" customBuiltin="1"/>
    <cellStyle name="Акцент6" xfId="41" builtinId="49" customBuiltin="1"/>
    <cellStyle name="Ввод " xfId="13" builtinId="20" customBuiltin="1"/>
    <cellStyle name="Вывод" xfId="14" builtinId="21" customBuiltin="1"/>
    <cellStyle name="Вычисление" xfId="15" builtinId="22" customBuiltin="1"/>
    <cellStyle name="Заголовок 1" xfId="6" builtinId="16" customBuiltin="1"/>
    <cellStyle name="Заголовок 2" xfId="7" builtinId="17" customBuiltin="1"/>
    <cellStyle name="Заголовок 3" xfId="8" builtinId="18" customBuiltin="1"/>
    <cellStyle name="Заголовок 4" xfId="9" builtinId="19" customBuiltin="1"/>
    <cellStyle name="Итог" xfId="20" builtinId="25" customBuiltin="1"/>
    <cellStyle name="Контрольная ячейка" xfId="17" builtinId="23" customBuiltin="1"/>
    <cellStyle name="Название" xfId="5" builtinId="15" customBuiltin="1"/>
    <cellStyle name="Нейтральный" xfId="12" builtinId="28" customBuiltin="1"/>
    <cellStyle name="Обычный" xfId="0" builtinId="0"/>
    <cellStyle name="Обычный 2" xfId="1"/>
    <cellStyle name="Обычный 3" xfId="45"/>
    <cellStyle name="Обычный_10.12.07" xfId="3"/>
    <cellStyle name="Обычный_Центр., прил.2,3 (06.08.08)" xfId="2"/>
    <cellStyle name="Плохой" xfId="11" builtinId="27" customBuiltin="1"/>
    <cellStyle name="Пояснение" xfId="19" builtinId="53" customBuiltin="1"/>
    <cellStyle name="Примечание 2" xfId="46"/>
    <cellStyle name="Связанная ячейка" xfId="16" builtinId="24" customBuiltin="1"/>
    <cellStyle name="Текст предупреждения" xfId="18" builtinId="11" customBuiltin="1"/>
    <cellStyle name="Хороший" xfId="10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74"/>
  <sheetViews>
    <sheetView topLeftCell="A7" workbookViewId="0">
      <selection activeCell="J24" sqref="J24"/>
    </sheetView>
  </sheetViews>
  <sheetFormatPr defaultRowHeight="15" outlineLevelRow="1" outlineLevelCol="1"/>
  <cols>
    <col min="1" max="1" width="4.42578125" style="389" customWidth="1"/>
    <col min="2" max="2" width="64.7109375" style="303" customWidth="1"/>
    <col min="3" max="3" width="8.5703125" style="303" hidden="1" customWidth="1" outlineLevel="1"/>
    <col min="4" max="4" width="5.7109375" style="303" hidden="1" customWidth="1" outlineLevel="1"/>
    <col min="5" max="5" width="8" style="303" hidden="1" customWidth="1" outlineLevel="1"/>
    <col min="6" max="6" width="5.85546875" style="303" hidden="1" customWidth="1" outlineLevel="1"/>
    <col min="7" max="7" width="9.28515625" style="303" hidden="1" customWidth="1" outlineLevel="1"/>
    <col min="8" max="8" width="5.85546875" style="303" hidden="1" customWidth="1" outlineLevel="1"/>
    <col min="9" max="9" width="9.85546875" style="303" customWidth="1" collapsed="1"/>
    <col min="10" max="10" width="9.28515625" style="303" customWidth="1"/>
    <col min="11" max="11" width="13.5703125" style="368" hidden="1" customWidth="1" outlineLevel="1"/>
    <col min="12" max="12" width="10.42578125" style="368" hidden="1" customWidth="1" outlineLevel="1"/>
    <col min="13" max="16" width="10.28515625" style="303" hidden="1" customWidth="1" outlineLevel="1"/>
    <col min="17" max="17" width="11" style="303" hidden="1" customWidth="1" outlineLevel="1"/>
    <col min="18" max="18" width="10.5703125" style="303" customWidth="1" collapsed="1"/>
    <col min="19" max="16384" width="9.140625" style="303"/>
  </cols>
  <sheetData>
    <row r="1" spans="1:17" s="378" customFormat="1" ht="13.5" customHeight="1">
      <c r="A1" s="377"/>
      <c r="B1" s="377"/>
      <c r="J1" s="379" t="s">
        <v>318</v>
      </c>
    </row>
    <row r="2" spans="1:17" s="378" customFormat="1" ht="13.5" customHeight="1">
      <c r="A2" s="377"/>
      <c r="B2" s="377"/>
      <c r="J2" s="379" t="s">
        <v>319</v>
      </c>
    </row>
    <row r="3" spans="1:17" s="378" customFormat="1" ht="13.5" customHeight="1">
      <c r="A3" s="377"/>
      <c r="B3" s="379" t="s">
        <v>324</v>
      </c>
      <c r="D3" s="380"/>
      <c r="G3" s="381"/>
      <c r="H3" s="381"/>
      <c r="I3" s="380"/>
      <c r="J3" s="379" t="s">
        <v>275</v>
      </c>
    </row>
    <row r="4" spans="1:17" s="378" customFormat="1" ht="17.25" customHeight="1">
      <c r="A4" s="377"/>
      <c r="B4" s="379" t="s">
        <v>325</v>
      </c>
      <c r="D4" s="380"/>
      <c r="E4" s="379"/>
      <c r="I4" s="378" t="s">
        <v>326</v>
      </c>
      <c r="J4" s="379" t="s">
        <v>320</v>
      </c>
    </row>
    <row r="5" spans="1:17" s="378" customFormat="1" ht="17.25" customHeight="1">
      <c r="A5" s="377"/>
      <c r="B5" s="377"/>
      <c r="D5" s="380"/>
      <c r="E5" s="379"/>
      <c r="J5" s="379"/>
      <c r="K5" s="379"/>
    </row>
    <row r="6" spans="1:17" s="296" customFormat="1">
      <c r="A6" s="384"/>
      <c r="B6" s="529" t="s">
        <v>321</v>
      </c>
      <c r="C6" s="529"/>
      <c r="D6" s="529"/>
      <c r="E6" s="529"/>
      <c r="F6" s="529"/>
      <c r="G6" s="529"/>
      <c r="H6" s="529"/>
      <c r="I6" s="529"/>
      <c r="J6" s="529"/>
      <c r="K6" s="529"/>
      <c r="L6" s="297"/>
      <c r="M6" s="298"/>
      <c r="N6" s="298"/>
      <c r="O6" s="298"/>
      <c r="P6" s="298"/>
      <c r="Q6" s="298"/>
    </row>
    <row r="7" spans="1:17" s="296" customFormat="1">
      <c r="A7" s="384"/>
      <c r="B7" s="529" t="s">
        <v>308</v>
      </c>
      <c r="C7" s="529"/>
      <c r="D7" s="529"/>
      <c r="E7" s="529"/>
      <c r="F7" s="529"/>
      <c r="G7" s="529"/>
      <c r="H7" s="529"/>
      <c r="I7" s="529"/>
      <c r="J7" s="529"/>
      <c r="K7" s="529"/>
      <c r="L7" s="297"/>
      <c r="M7" s="298"/>
      <c r="N7" s="298"/>
      <c r="O7" s="298"/>
      <c r="P7" s="298"/>
      <c r="Q7" s="298"/>
    </row>
    <row r="8" spans="1:17" s="296" customFormat="1" ht="19.5" customHeight="1" outlineLevel="1">
      <c r="A8" s="384"/>
      <c r="C8" s="523" t="s">
        <v>57</v>
      </c>
      <c r="D8" s="524"/>
      <c r="E8" s="523" t="s">
        <v>56</v>
      </c>
      <c r="F8" s="524"/>
      <c r="G8" s="523" t="s">
        <v>57</v>
      </c>
      <c r="H8" s="524"/>
      <c r="I8" s="372"/>
      <c r="J8" s="372"/>
      <c r="K8" s="373"/>
      <c r="L8" s="374" t="s">
        <v>9</v>
      </c>
      <c r="M8" s="374" t="s">
        <v>10</v>
      </c>
      <c r="N8" s="374" t="s">
        <v>11</v>
      </c>
      <c r="O8" s="374" t="s">
        <v>12</v>
      </c>
      <c r="P8" s="374" t="s">
        <v>13</v>
      </c>
      <c r="Q8" s="375" t="s">
        <v>58</v>
      </c>
    </row>
    <row r="9" spans="1:17" outlineLevel="1">
      <c r="B9" s="304" t="s">
        <v>16</v>
      </c>
      <c r="C9" s="530"/>
      <c r="D9" s="531"/>
      <c r="E9" s="530"/>
      <c r="F9" s="531"/>
      <c r="G9" s="530"/>
      <c r="H9" s="531"/>
      <c r="I9" s="527"/>
      <c r="J9" s="528"/>
      <c r="K9" s="305">
        <f>SUM(L9:Q9)</f>
        <v>13239.199999999999</v>
      </c>
      <c r="L9" s="306">
        <f>SUM(L10:L11)</f>
        <v>13239.199999999999</v>
      </c>
      <c r="M9" s="306">
        <f t="shared" ref="M9:Q9" si="0">SUM(M10:M11)</f>
        <v>0</v>
      </c>
      <c r="N9" s="306">
        <f t="shared" si="0"/>
        <v>0</v>
      </c>
      <c r="O9" s="306">
        <f t="shared" si="0"/>
        <v>0</v>
      </c>
      <c r="P9" s="306">
        <f t="shared" si="0"/>
        <v>0</v>
      </c>
      <c r="Q9" s="371">
        <f t="shared" si="0"/>
        <v>0</v>
      </c>
    </row>
    <row r="10" spans="1:17" ht="12.75" customHeight="1" outlineLevel="1">
      <c r="B10" s="307" t="s">
        <v>14</v>
      </c>
      <c r="C10" s="532" t="s">
        <v>306</v>
      </c>
      <c r="D10" s="533"/>
      <c r="E10" s="532" t="s">
        <v>306</v>
      </c>
      <c r="F10" s="533"/>
      <c r="G10" s="532" t="s">
        <v>307</v>
      </c>
      <c r="H10" s="533"/>
      <c r="I10" s="523" t="s">
        <v>316</v>
      </c>
      <c r="J10" s="524"/>
      <c r="K10" s="305">
        <f t="shared" ref="K10:K16" si="1">SUM(L10:Q10)</f>
        <v>12768.8</v>
      </c>
      <c r="L10" s="308">
        <f>МКД!J4</f>
        <v>12768.8</v>
      </c>
      <c r="M10" s="309">
        <f>'мкр 53'!J4</f>
        <v>0</v>
      </c>
      <c r="N10" s="310">
        <f>'мкр 54'!J4</f>
        <v>0</v>
      </c>
      <c r="O10" s="311">
        <f>'мкр 55'!J4</f>
        <v>0</v>
      </c>
      <c r="P10" s="311">
        <f>'мкр 56'!J4</f>
        <v>0</v>
      </c>
      <c r="Q10" s="312">
        <f>Академ!J4</f>
        <v>0</v>
      </c>
    </row>
    <row r="11" spans="1:17" outlineLevel="1">
      <c r="B11" s="307" t="s">
        <v>15</v>
      </c>
      <c r="C11" s="532"/>
      <c r="D11" s="533"/>
      <c r="E11" s="532"/>
      <c r="F11" s="533"/>
      <c r="G11" s="532"/>
      <c r="H11" s="533"/>
      <c r="I11" s="525"/>
      <c r="J11" s="526"/>
      <c r="K11" s="305">
        <f t="shared" si="1"/>
        <v>470.4</v>
      </c>
      <c r="L11" s="308">
        <f>МКД!J5</f>
        <v>470.4</v>
      </c>
      <c r="M11" s="309">
        <f>'мкр 53'!J5</f>
        <v>0</v>
      </c>
      <c r="N11" s="310">
        <f>'мкр 54'!J5</f>
        <v>0</v>
      </c>
      <c r="O11" s="311">
        <f>'мкр 55'!J5</f>
        <v>0</v>
      </c>
      <c r="P11" s="311">
        <f>'мкр 56'!J5</f>
        <v>0</v>
      </c>
      <c r="Q11" s="312">
        <f>Академ!J5</f>
        <v>0</v>
      </c>
    </row>
    <row r="12" spans="1:17" outlineLevel="1">
      <c r="B12" s="307" t="s">
        <v>5</v>
      </c>
      <c r="C12" s="532"/>
      <c r="D12" s="533"/>
      <c r="E12" s="532"/>
      <c r="F12" s="533"/>
      <c r="G12" s="532"/>
      <c r="H12" s="533"/>
      <c r="I12" s="525"/>
      <c r="J12" s="526"/>
      <c r="K12" s="313">
        <f t="shared" si="1"/>
        <v>280</v>
      </c>
      <c r="L12" s="314">
        <f>МКД!J6</f>
        <v>280</v>
      </c>
      <c r="M12" s="315">
        <f>'мкр 53'!J6</f>
        <v>0</v>
      </c>
      <c r="N12" s="316">
        <f>'мкр 54'!J6</f>
        <v>0</v>
      </c>
      <c r="O12" s="317">
        <f>'мкр 55'!J6</f>
        <v>0</v>
      </c>
      <c r="P12" s="317">
        <f>'мкр 56'!J6</f>
        <v>0</v>
      </c>
      <c r="Q12" s="312">
        <f>Академ!J6</f>
        <v>0</v>
      </c>
    </row>
    <row r="13" spans="1:17" outlineLevel="1">
      <c r="B13" s="307" t="s">
        <v>59</v>
      </c>
      <c r="C13" s="532"/>
      <c r="D13" s="533"/>
      <c r="E13" s="532"/>
      <c r="F13" s="533"/>
      <c r="G13" s="532"/>
      <c r="H13" s="533"/>
      <c r="I13" s="525"/>
      <c r="J13" s="526"/>
      <c r="K13" s="313">
        <f t="shared" si="1"/>
        <v>6</v>
      </c>
      <c r="L13" s="314">
        <f>МКД!J7</f>
        <v>6</v>
      </c>
      <c r="M13" s="315">
        <f>'мкр 53'!J7</f>
        <v>0</v>
      </c>
      <c r="N13" s="316">
        <f>'мкр 54'!J7</f>
        <v>0</v>
      </c>
      <c r="O13" s="317">
        <f>'мкр 55'!J7</f>
        <v>0</v>
      </c>
      <c r="P13" s="317">
        <f>'мкр 56'!J7</f>
        <v>0</v>
      </c>
      <c r="Q13" s="312">
        <f>Академ!J7</f>
        <v>0</v>
      </c>
    </row>
    <row r="14" spans="1:17" outlineLevel="1">
      <c r="B14" s="307" t="s">
        <v>4</v>
      </c>
      <c r="C14" s="532"/>
      <c r="D14" s="533"/>
      <c r="E14" s="532"/>
      <c r="F14" s="533"/>
      <c r="G14" s="532"/>
      <c r="H14" s="533"/>
      <c r="I14" s="525"/>
      <c r="J14" s="526"/>
      <c r="K14" s="313">
        <f t="shared" si="1"/>
        <v>4</v>
      </c>
      <c r="L14" s="314">
        <f>МКД!J8</f>
        <v>4</v>
      </c>
      <c r="M14" s="315">
        <f>'мкр 53'!J8</f>
        <v>0</v>
      </c>
      <c r="N14" s="316">
        <f>'мкр 54'!J8</f>
        <v>0</v>
      </c>
      <c r="O14" s="317">
        <f>'мкр 55'!J8</f>
        <v>0</v>
      </c>
      <c r="P14" s="317">
        <f>'мкр 56'!J8</f>
        <v>0</v>
      </c>
      <c r="Q14" s="312">
        <f>Академ!J8</f>
        <v>0</v>
      </c>
    </row>
    <row r="15" spans="1:17" outlineLevel="1">
      <c r="B15" s="307" t="s">
        <v>104</v>
      </c>
      <c r="C15" s="532"/>
      <c r="D15" s="533"/>
      <c r="E15" s="532"/>
      <c r="F15" s="533"/>
      <c r="G15" s="532"/>
      <c r="H15" s="533"/>
      <c r="I15" s="525"/>
      <c r="J15" s="526"/>
      <c r="K15" s="313"/>
      <c r="L15" s="314"/>
      <c r="M15" s="315"/>
      <c r="N15" s="316"/>
      <c r="O15" s="317"/>
      <c r="P15" s="317"/>
      <c r="Q15" s="312"/>
    </row>
    <row r="16" spans="1:17" outlineLevel="1">
      <c r="B16" s="390" t="s">
        <v>121</v>
      </c>
      <c r="C16" s="391"/>
      <c r="D16" s="392"/>
      <c r="E16" s="391"/>
      <c r="F16" s="392"/>
      <c r="G16" s="391"/>
      <c r="H16" s="392"/>
      <c r="I16" s="525"/>
      <c r="J16" s="526"/>
      <c r="K16" s="313">
        <f t="shared" si="1"/>
        <v>6</v>
      </c>
      <c r="L16" s="314">
        <f>МКД!J10</f>
        <v>6</v>
      </c>
      <c r="M16" s="315">
        <f>'мкр 53'!J10</f>
        <v>0</v>
      </c>
      <c r="N16" s="316">
        <f>'мкр 54'!J10</f>
        <v>0</v>
      </c>
      <c r="O16" s="317">
        <f>'мкр 55'!J10</f>
        <v>0</v>
      </c>
      <c r="P16" s="317">
        <f>'мкр 56'!J10</f>
        <v>0</v>
      </c>
      <c r="Q16" s="312">
        <f>Академ!J10</f>
        <v>0</v>
      </c>
    </row>
    <row r="17" spans="1:18" ht="40.5" customHeight="1">
      <c r="A17" s="421"/>
      <c r="B17" s="299"/>
      <c r="C17" s="318"/>
      <c r="D17" s="319"/>
      <c r="E17" s="318"/>
      <c r="F17" s="319"/>
      <c r="G17" s="318"/>
      <c r="H17" s="319"/>
      <c r="I17" s="293" t="s">
        <v>327</v>
      </c>
      <c r="J17" s="293" t="s">
        <v>322</v>
      </c>
      <c r="K17" s="4" t="s">
        <v>315</v>
      </c>
      <c r="L17" s="412" t="s">
        <v>9</v>
      </c>
      <c r="M17" s="300" t="s">
        <v>10</v>
      </c>
      <c r="N17" s="300" t="s">
        <v>11</v>
      </c>
      <c r="O17" s="301" t="s">
        <v>12</v>
      </c>
      <c r="P17" s="301" t="s">
        <v>13</v>
      </c>
      <c r="Q17" s="302" t="s">
        <v>58</v>
      </c>
    </row>
    <row r="18" spans="1:18">
      <c r="A18" s="421">
        <v>1</v>
      </c>
      <c r="B18" s="15" t="s">
        <v>317</v>
      </c>
      <c r="C18" s="320"/>
      <c r="D18" s="321">
        <f>D19+D20+D23</f>
        <v>0.48034807831762139</v>
      </c>
      <c r="E18" s="320"/>
      <c r="F18" s="321">
        <f>F19+F20+F23</f>
        <v>0.48034807831762139</v>
      </c>
      <c r="G18" s="322"/>
      <c r="H18" s="321">
        <f>H19+H20+H23</f>
        <v>0.42977621655899972</v>
      </c>
      <c r="I18" s="323"/>
      <c r="J18" s="321"/>
      <c r="K18" s="324">
        <f>SUM(K19:K36)</f>
        <v>2370615.4891619198</v>
      </c>
      <c r="L18" s="413" t="e">
        <f>SUM(L19:L36)</f>
        <v>#REF!</v>
      </c>
      <c r="M18" s="325" t="e">
        <f t="shared" ref="M18:Q18" si="2">SUM(M19:M36)</f>
        <v>#REF!</v>
      </c>
      <c r="N18" s="325" t="e">
        <f t="shared" si="2"/>
        <v>#REF!</v>
      </c>
      <c r="O18" s="325" t="e">
        <f t="shared" si="2"/>
        <v>#REF!</v>
      </c>
      <c r="P18" s="325" t="e">
        <f t="shared" si="2"/>
        <v>#REF!</v>
      </c>
      <c r="Q18" s="325" t="e">
        <f t="shared" si="2"/>
        <v>#REF!</v>
      </c>
    </row>
    <row r="19" spans="1:18" ht="16.5" customHeight="1">
      <c r="A19" s="393"/>
      <c r="B19" s="19" t="str">
        <f>МКД!A12</f>
        <v>Заработная плата (уборка подъездов)</v>
      </c>
      <c r="C19" s="327">
        <f>МКД!B12</f>
        <v>1.24</v>
      </c>
      <c r="D19" s="328">
        <f t="shared" ref="D19:D26" si="3">C19/C$38</f>
        <v>8.9920232052211738E-2</v>
      </c>
      <c r="E19" s="327">
        <f>C19</f>
        <v>1.24</v>
      </c>
      <c r="F19" s="328">
        <f t="shared" ref="F19:F26" si="4">E19/E$38</f>
        <v>8.9920232052211738E-2</v>
      </c>
      <c r="G19" s="327">
        <f>МКД!F12</f>
        <v>1.302</v>
      </c>
      <c r="H19" s="328">
        <f t="shared" ref="H19:H26" si="5">G19/G$38</f>
        <v>8.2771527418468965E-2</v>
      </c>
      <c r="I19" s="327">
        <f>G19</f>
        <v>1.302</v>
      </c>
      <c r="J19" s="328">
        <f t="shared" ref="J19:J26" si="6">I19/I$38</f>
        <v>8.2771527418468965E-2</v>
      </c>
      <c r="K19" s="329">
        <f t="shared" ref="K19:K36" si="7">SUM(L19:Q19)</f>
        <v>202745.10880000002</v>
      </c>
      <c r="L19" s="413">
        <f>МКД!J12</f>
        <v>202745.10880000002</v>
      </c>
      <c r="M19" s="325">
        <f>'мкр 53'!J12</f>
        <v>0</v>
      </c>
      <c r="N19" s="325">
        <f>'мкр 54'!J12</f>
        <v>0</v>
      </c>
      <c r="O19" s="325">
        <f>'мкр 55'!J12</f>
        <v>0</v>
      </c>
      <c r="P19" s="330">
        <f>'мкр 56'!J12</f>
        <v>0</v>
      </c>
      <c r="Q19" s="331">
        <f>Академ!J12</f>
        <v>0</v>
      </c>
      <c r="R19" s="376"/>
    </row>
    <row r="20" spans="1:18" ht="16.5" customHeight="1">
      <c r="A20" s="393"/>
      <c r="B20" s="19" t="str">
        <f>МКД!A13</f>
        <v>Заработная плата (уборка территории)</v>
      </c>
      <c r="C20" s="327">
        <f>МКД!B13</f>
        <v>1.24</v>
      </c>
      <c r="D20" s="328">
        <f t="shared" si="3"/>
        <v>8.9920232052211738E-2</v>
      </c>
      <c r="E20" s="327">
        <f t="shared" ref="E20:E36" si="8">C20</f>
        <v>1.24</v>
      </c>
      <c r="F20" s="328">
        <f t="shared" si="4"/>
        <v>8.9920232052211738E-2</v>
      </c>
      <c r="G20" s="327">
        <f>МКД!F13</f>
        <v>1.302</v>
      </c>
      <c r="H20" s="328">
        <f t="shared" si="5"/>
        <v>8.2771527418468965E-2</v>
      </c>
      <c r="I20" s="327">
        <f t="shared" ref="I20:I36" si="9">G20</f>
        <v>1.302</v>
      </c>
      <c r="J20" s="328">
        <f t="shared" si="6"/>
        <v>8.2771527418468965E-2</v>
      </c>
      <c r="K20" s="329">
        <f t="shared" si="7"/>
        <v>202745.10880000002</v>
      </c>
      <c r="L20" s="413">
        <f>МКД!J13</f>
        <v>202745.10880000002</v>
      </c>
      <c r="M20" s="325">
        <f>'мкр 53'!J13</f>
        <v>0</v>
      </c>
      <c r="N20" s="325">
        <f>'мкр 54'!J13</f>
        <v>0</v>
      </c>
      <c r="O20" s="325">
        <f>'мкр 55'!J13</f>
        <v>0</v>
      </c>
      <c r="P20" s="330">
        <f>'мкр 56'!J13</f>
        <v>0</v>
      </c>
      <c r="Q20" s="331">
        <f>Академ!J13</f>
        <v>0</v>
      </c>
      <c r="R20" s="382"/>
    </row>
    <row r="21" spans="1:18" ht="16.5" customHeight="1">
      <c r="A21" s="393"/>
      <c r="B21" s="19" t="s">
        <v>314</v>
      </c>
      <c r="C21" s="327">
        <f>МКД!B14</f>
        <v>0.45100000000000001</v>
      </c>
      <c r="D21" s="328">
        <f t="shared" si="3"/>
        <v>3.2704858593183464E-2</v>
      </c>
      <c r="E21" s="327">
        <f t="shared" si="8"/>
        <v>0.45100000000000001</v>
      </c>
      <c r="F21" s="328">
        <f t="shared" si="4"/>
        <v>3.2704858593183464E-2</v>
      </c>
      <c r="G21" s="327">
        <f>МКД!F14</f>
        <v>0.8747959999999998</v>
      </c>
      <c r="H21" s="328">
        <f t="shared" si="5"/>
        <v>5.5613057680158957E-2</v>
      </c>
      <c r="I21" s="327">
        <f t="shared" si="9"/>
        <v>0.8747959999999998</v>
      </c>
      <c r="J21" s="328">
        <f t="shared" si="6"/>
        <v>5.5613057680158957E-2</v>
      </c>
      <c r="K21" s="329">
        <f t="shared" si="7"/>
        <v>110925.59042239998</v>
      </c>
      <c r="L21" s="413">
        <f>МКД!J14</f>
        <v>110925.59042239998</v>
      </c>
      <c r="M21" s="325">
        <f>'мкр 53'!J14</f>
        <v>0</v>
      </c>
      <c r="N21" s="325">
        <f>'мкр 54'!J14</f>
        <v>0</v>
      </c>
      <c r="O21" s="325">
        <f>'мкр 55'!J14</f>
        <v>0</v>
      </c>
      <c r="P21" s="330">
        <f>'мкр 56'!J14</f>
        <v>0</v>
      </c>
      <c r="Q21" s="331">
        <f>Академ!J14</f>
        <v>0</v>
      </c>
      <c r="R21" s="376"/>
    </row>
    <row r="22" spans="1:18" ht="16.5" customHeight="1">
      <c r="A22" s="393"/>
      <c r="B22" s="19" t="str">
        <f>МКД!A15</f>
        <v>Обслуживание контейнерных площадок</v>
      </c>
      <c r="C22" s="327">
        <f>МКД!B15</f>
        <v>0</v>
      </c>
      <c r="D22" s="328">
        <f t="shared" si="3"/>
        <v>0</v>
      </c>
      <c r="E22" s="327">
        <f t="shared" si="8"/>
        <v>0</v>
      </c>
      <c r="F22" s="328">
        <f t="shared" si="4"/>
        <v>0</v>
      </c>
      <c r="G22" s="327">
        <f>МКД!F15</f>
        <v>0.56000000000000005</v>
      </c>
      <c r="H22" s="328">
        <f t="shared" si="5"/>
        <v>3.5600656954180201E-2</v>
      </c>
      <c r="I22" s="327">
        <f t="shared" si="9"/>
        <v>0.56000000000000005</v>
      </c>
      <c r="J22" s="328">
        <f t="shared" si="6"/>
        <v>3.5600656954180201E-2</v>
      </c>
      <c r="K22" s="329">
        <f t="shared" si="7"/>
        <v>51897.663999999997</v>
      </c>
      <c r="L22" s="413">
        <f>МКД!J15</f>
        <v>51897.663999999997</v>
      </c>
      <c r="M22" s="325">
        <f>'мкр 53'!J15</f>
        <v>0</v>
      </c>
      <c r="N22" s="325">
        <f>'мкр 54'!J15</f>
        <v>0</v>
      </c>
      <c r="O22" s="325">
        <f>'мкр 55'!J15</f>
        <v>0</v>
      </c>
      <c r="P22" s="330">
        <f>'мкр 56'!J15</f>
        <v>0</v>
      </c>
      <c r="Q22" s="331">
        <f>Академ!J15</f>
        <v>0</v>
      </c>
      <c r="R22" s="376"/>
    </row>
    <row r="23" spans="1:18" ht="16.5" customHeight="1">
      <c r="A23" s="393"/>
      <c r="B23" s="19" t="str">
        <f>МКД!A16</f>
        <v>Заработная плата (техобслуживание и ремонт)</v>
      </c>
      <c r="C23" s="327">
        <f>МКД!B16</f>
        <v>4.1440000000000001</v>
      </c>
      <c r="D23" s="328">
        <f t="shared" si="3"/>
        <v>0.30050761421319794</v>
      </c>
      <c r="E23" s="327">
        <f t="shared" si="8"/>
        <v>4.1440000000000001</v>
      </c>
      <c r="F23" s="328">
        <f t="shared" si="4"/>
        <v>0.30050761421319794</v>
      </c>
      <c r="G23" s="327">
        <f>МКД!F16</f>
        <v>4.1564000000000005</v>
      </c>
      <c r="H23" s="328">
        <f t="shared" si="5"/>
        <v>0.26423316172206179</v>
      </c>
      <c r="I23" s="327">
        <f t="shared" si="9"/>
        <v>4.1564000000000005</v>
      </c>
      <c r="J23" s="328">
        <f t="shared" si="6"/>
        <v>0.26423316172206179</v>
      </c>
      <c r="K23" s="329">
        <f t="shared" si="7"/>
        <v>659508.10015999991</v>
      </c>
      <c r="L23" s="413">
        <f>МКД!J16</f>
        <v>659508.10015999991</v>
      </c>
      <c r="M23" s="325">
        <f>'мкр 53'!J16</f>
        <v>0</v>
      </c>
      <c r="N23" s="325">
        <f>'мкр 54'!J16</f>
        <v>0</v>
      </c>
      <c r="O23" s="325">
        <f>'мкр 55'!J16</f>
        <v>0</v>
      </c>
      <c r="P23" s="330">
        <f>'мкр 56'!J16</f>
        <v>0</v>
      </c>
      <c r="Q23" s="331">
        <f>Академ!J16</f>
        <v>0</v>
      </c>
      <c r="R23" s="376"/>
    </row>
    <row r="24" spans="1:18" ht="16.5" customHeight="1">
      <c r="A24" s="393"/>
      <c r="B24" s="19" t="str">
        <f>МКД!A17</f>
        <v>Отчисления от заработной платы</v>
      </c>
      <c r="C24" s="327">
        <f>МКД!B17</f>
        <v>1.99</v>
      </c>
      <c r="D24" s="328">
        <f t="shared" si="3"/>
        <v>0.14430746918056561</v>
      </c>
      <c r="E24" s="327">
        <f t="shared" si="8"/>
        <v>1.99</v>
      </c>
      <c r="F24" s="328">
        <f t="shared" si="4"/>
        <v>0.14430746918056561</v>
      </c>
      <c r="G24" s="327">
        <f>МКД!F17</f>
        <v>2.0416408000000001</v>
      </c>
      <c r="H24" s="328">
        <f t="shared" si="5"/>
        <v>0.1297924174008179</v>
      </c>
      <c r="I24" s="327">
        <f t="shared" si="9"/>
        <v>2.0416408000000001</v>
      </c>
      <c r="J24" s="328">
        <f t="shared" si="6"/>
        <v>0.1297924174008179</v>
      </c>
      <c r="K24" s="329">
        <f t="shared" si="7"/>
        <v>320937.87615551997</v>
      </c>
      <c r="L24" s="413">
        <f>МКД!J17</f>
        <v>320937.87615551997</v>
      </c>
      <c r="M24" s="325">
        <f>'мкр 53'!J17</f>
        <v>0</v>
      </c>
      <c r="N24" s="325">
        <f>'мкр 54'!J17</f>
        <v>0</v>
      </c>
      <c r="O24" s="325">
        <f>'мкр 55'!J17</f>
        <v>0</v>
      </c>
      <c r="P24" s="330">
        <f>'мкр 56'!J17</f>
        <v>0</v>
      </c>
      <c r="Q24" s="331">
        <f>Академ!J17</f>
        <v>0</v>
      </c>
      <c r="R24" s="383"/>
    </row>
    <row r="25" spans="1:18" ht="16.5" customHeight="1">
      <c r="A25" s="393"/>
      <c r="B25" s="19" t="str">
        <f>МКД!A18</f>
        <v>Материалы, оборудование, инструменты</v>
      </c>
      <c r="C25" s="327">
        <f>МКД!B18</f>
        <v>1.0449999999999999</v>
      </c>
      <c r="D25" s="328">
        <f t="shared" si="3"/>
        <v>7.5779550398839726E-2</v>
      </c>
      <c r="E25" s="327">
        <f t="shared" si="8"/>
        <v>1.0449999999999999</v>
      </c>
      <c r="F25" s="328">
        <f t="shared" si="4"/>
        <v>7.5779550398839726E-2</v>
      </c>
      <c r="G25" s="327">
        <f>МКД!F18</f>
        <v>1.5026999999999999</v>
      </c>
      <c r="H25" s="328">
        <f t="shared" si="5"/>
        <v>9.5530548580440328E-2</v>
      </c>
      <c r="I25" s="327">
        <f t="shared" si="9"/>
        <v>1.5026999999999999</v>
      </c>
      <c r="J25" s="328">
        <f t="shared" si="6"/>
        <v>9.5530548580440328E-2</v>
      </c>
      <c r="K25" s="329">
        <f t="shared" si="7"/>
        <v>208436.64087999999</v>
      </c>
      <c r="L25" s="413">
        <f>МКД!J18</f>
        <v>208436.64087999999</v>
      </c>
      <c r="M25" s="325">
        <f>'мкр 53'!J18</f>
        <v>0</v>
      </c>
      <c r="N25" s="325">
        <f>'мкр 54'!J18</f>
        <v>0</v>
      </c>
      <c r="O25" s="325">
        <f>'мкр 55'!J18</f>
        <v>0</v>
      </c>
      <c r="P25" s="330">
        <f>'мкр 56'!J18</f>
        <v>0</v>
      </c>
      <c r="Q25" s="331">
        <f>Академ!J18</f>
        <v>0</v>
      </c>
      <c r="R25" s="376"/>
    </row>
    <row r="26" spans="1:18" ht="16.5" customHeight="1">
      <c r="A26" s="393"/>
      <c r="B26" s="19" t="str">
        <f>МКД!A19</f>
        <v>Охрана труда</v>
      </c>
      <c r="C26" s="327">
        <f>МКД!B19</f>
        <v>0.12100000000000001</v>
      </c>
      <c r="D26" s="328">
        <f t="shared" si="3"/>
        <v>8.7744742567077601E-3</v>
      </c>
      <c r="E26" s="327">
        <f t="shared" si="8"/>
        <v>0.12100000000000001</v>
      </c>
      <c r="F26" s="328">
        <f t="shared" si="4"/>
        <v>8.7744742567077601E-3</v>
      </c>
      <c r="G26" s="327">
        <f>МКД!F19</f>
        <v>0.12947000000000003</v>
      </c>
      <c r="H26" s="328">
        <f t="shared" si="5"/>
        <v>8.2307447426030553E-3</v>
      </c>
      <c r="I26" s="327">
        <f t="shared" si="9"/>
        <v>0.12947000000000003</v>
      </c>
      <c r="J26" s="328">
        <f t="shared" si="6"/>
        <v>8.2307447426030553E-3</v>
      </c>
      <c r="K26" s="329">
        <f t="shared" si="7"/>
        <v>20008.270568000004</v>
      </c>
      <c r="L26" s="413">
        <f>МКД!J19</f>
        <v>20008.270568000004</v>
      </c>
      <c r="M26" s="325">
        <f>'мкр 53'!J19</f>
        <v>0</v>
      </c>
      <c r="N26" s="325">
        <f>'мкр 54'!J19</f>
        <v>0</v>
      </c>
      <c r="O26" s="325">
        <f>'мкр 55'!J19</f>
        <v>0</v>
      </c>
      <c r="P26" s="330">
        <f>'мкр 56'!J19</f>
        <v>0</v>
      </c>
      <c r="Q26" s="331">
        <f>Академ!J19</f>
        <v>0</v>
      </c>
      <c r="R26" s="376"/>
    </row>
    <row r="27" spans="1:18" ht="16.5" hidden="1" customHeight="1" outlineLevel="1">
      <c r="A27" s="393"/>
      <c r="B27" s="19"/>
      <c r="C27" s="327"/>
      <c r="D27" s="328"/>
      <c r="E27" s="327"/>
      <c r="F27" s="328"/>
      <c r="G27" s="327"/>
      <c r="H27" s="328"/>
      <c r="I27" s="327"/>
      <c r="J27" s="328"/>
      <c r="K27" s="329"/>
      <c r="L27" s="413" t="e">
        <f>МКД!#REF!</f>
        <v>#REF!</v>
      </c>
      <c r="M27" s="325" t="e">
        <f>'мкр 53'!#REF!</f>
        <v>#REF!</v>
      </c>
      <c r="N27" s="325" t="e">
        <f>'мкр 54'!#REF!</f>
        <v>#REF!</v>
      </c>
      <c r="O27" s="325" t="e">
        <f>'мкр 55'!#REF!</f>
        <v>#REF!</v>
      </c>
      <c r="P27" s="330" t="e">
        <f>'мкр 56'!#REF!</f>
        <v>#REF!</v>
      </c>
      <c r="Q27" s="331" t="e">
        <f>Академ!#REF!</f>
        <v>#REF!</v>
      </c>
      <c r="R27" s="376"/>
    </row>
    <row r="28" spans="1:18" ht="16.5" customHeight="1" collapsed="1">
      <c r="A28" s="393"/>
      <c r="B28" s="19" t="str">
        <f>МКД!A20</f>
        <v>Транспортно-экспедиционные услуги</v>
      </c>
      <c r="C28" s="327">
        <f>МКД!B20</f>
        <v>1.1000000000000001E-2</v>
      </c>
      <c r="D28" s="328">
        <f t="shared" ref="D28:D36" si="10">C28/C$38</f>
        <v>7.9767947788252362E-4</v>
      </c>
      <c r="E28" s="327">
        <f t="shared" si="8"/>
        <v>1.1000000000000001E-2</v>
      </c>
      <c r="F28" s="328">
        <f t="shared" ref="F28:F36" si="11">E28/E$38</f>
        <v>7.9767947788252362E-4</v>
      </c>
      <c r="G28" s="327">
        <f>МКД!F20</f>
        <v>1.2100000000000001E-2</v>
      </c>
      <c r="H28" s="328">
        <f t="shared" ref="H28:H36" si="12">G28/G$38</f>
        <v>7.6922848061710802E-4</v>
      </c>
      <c r="I28" s="327">
        <f t="shared" si="9"/>
        <v>1.2100000000000001E-2</v>
      </c>
      <c r="J28" s="328">
        <f t="shared" ref="J28:J36" si="13">I28/I$38</f>
        <v>7.6922848061710802E-4</v>
      </c>
      <c r="K28" s="329">
        <f t="shared" si="7"/>
        <v>1849.5162399999999</v>
      </c>
      <c r="L28" s="413">
        <f>МКД!J20</f>
        <v>1849.5162399999999</v>
      </c>
      <c r="M28" s="325">
        <f>'мкр 53'!J20</f>
        <v>0</v>
      </c>
      <c r="N28" s="325">
        <f>'мкр 54'!J20</f>
        <v>0</v>
      </c>
      <c r="O28" s="325">
        <f>'мкр 55'!J20</f>
        <v>0</v>
      </c>
      <c r="P28" s="330">
        <f>'мкр 56'!J20</f>
        <v>0</v>
      </c>
      <c r="Q28" s="331">
        <f>Академ!J20</f>
        <v>0</v>
      </c>
      <c r="R28" s="376"/>
    </row>
    <row r="29" spans="1:18" ht="16.5" customHeight="1">
      <c r="A29" s="393"/>
      <c r="B29" s="19" t="str">
        <f>МКД!A21</f>
        <v>Аварийно-диспетчерское  обслуживание (по договору подряда)</v>
      </c>
      <c r="C29" s="327">
        <f>МКД!B21</f>
        <v>0.22000000000000003</v>
      </c>
      <c r="D29" s="328">
        <f t="shared" si="10"/>
        <v>1.5953589557650472E-2</v>
      </c>
      <c r="E29" s="327">
        <f t="shared" si="8"/>
        <v>0.22000000000000003</v>
      </c>
      <c r="F29" s="328">
        <f t="shared" si="11"/>
        <v>1.5953589557650472E-2</v>
      </c>
      <c r="G29" s="327">
        <f>МКД!F21</f>
        <v>0.11</v>
      </c>
      <c r="H29" s="328">
        <f t="shared" si="12"/>
        <v>6.9929861874282531E-3</v>
      </c>
      <c r="I29" s="327">
        <f t="shared" si="9"/>
        <v>0.11</v>
      </c>
      <c r="J29" s="328">
        <f t="shared" si="13"/>
        <v>6.9929861874282531E-3</v>
      </c>
      <c r="K29" s="329">
        <f t="shared" si="7"/>
        <v>24757.303999999996</v>
      </c>
      <c r="L29" s="413">
        <f>МКД!J21</f>
        <v>24757.303999999996</v>
      </c>
      <c r="M29" s="325">
        <f>'мкр 53'!J21</f>
        <v>0</v>
      </c>
      <c r="N29" s="325">
        <f>'мкр 54'!J21</f>
        <v>0</v>
      </c>
      <c r="O29" s="325">
        <f>'мкр 55'!J21</f>
        <v>0</v>
      </c>
      <c r="P29" s="330">
        <f>'мкр 56'!J21</f>
        <v>0</v>
      </c>
      <c r="Q29" s="331">
        <f>Академ!J21</f>
        <v>0</v>
      </c>
      <c r="R29" s="376"/>
    </row>
    <row r="30" spans="1:18" ht="16.5" customHeight="1">
      <c r="A30" s="393"/>
      <c r="B30" s="19" t="str">
        <f>МКД!A22</f>
        <v>Дератизация, дезинсекция (по договору подряда)</v>
      </c>
      <c r="C30" s="327">
        <f>МКД!B22</f>
        <v>4.2000000000000003E-2</v>
      </c>
      <c r="D30" s="328">
        <f t="shared" si="10"/>
        <v>3.0456852791878172E-3</v>
      </c>
      <c r="E30" s="327">
        <f t="shared" si="8"/>
        <v>4.2000000000000003E-2</v>
      </c>
      <c r="F30" s="328">
        <f t="shared" si="11"/>
        <v>3.0456852791878172E-3</v>
      </c>
      <c r="G30" s="327">
        <f>МКД!F22</f>
        <v>4.4940000000000008E-2</v>
      </c>
      <c r="H30" s="328">
        <f t="shared" si="12"/>
        <v>2.8569527205729614E-3</v>
      </c>
      <c r="I30" s="327">
        <f t="shared" si="9"/>
        <v>4.4940000000000008E-2</v>
      </c>
      <c r="J30" s="328">
        <f t="shared" si="13"/>
        <v>2.8569527205729614E-3</v>
      </c>
      <c r="K30" s="329">
        <f t="shared" si="7"/>
        <v>6945.0195359999998</v>
      </c>
      <c r="L30" s="413">
        <f>МКД!J22</f>
        <v>6945.0195359999998</v>
      </c>
      <c r="M30" s="325">
        <f>'мкр 53'!J22</f>
        <v>0</v>
      </c>
      <c r="N30" s="325">
        <f>'мкр 54'!J22</f>
        <v>0</v>
      </c>
      <c r="O30" s="325">
        <f>'мкр 55'!J22</f>
        <v>0</v>
      </c>
      <c r="P30" s="330">
        <f>'мкр 56'!J22</f>
        <v>0</v>
      </c>
      <c r="Q30" s="331">
        <f>Академ!J22</f>
        <v>0</v>
      </c>
      <c r="R30" s="376"/>
    </row>
    <row r="31" spans="1:18" ht="16.5" customHeight="1">
      <c r="A31" s="393"/>
      <c r="B31" s="19" t="str">
        <f>МКД!A23</f>
        <v>Обследование тех.сост. АПС и ДУ (по договору подряда)</v>
      </c>
      <c r="C31" s="327">
        <f>МКД!B23</f>
        <v>0.22000000000000003</v>
      </c>
      <c r="D31" s="328">
        <f t="shared" si="10"/>
        <v>1.5953589557650472E-2</v>
      </c>
      <c r="E31" s="327">
        <f t="shared" si="8"/>
        <v>0.22000000000000003</v>
      </c>
      <c r="F31" s="328">
        <f t="shared" si="11"/>
        <v>1.5953589557650472E-2</v>
      </c>
      <c r="G31" s="327">
        <f>МКД!F23</f>
        <v>0.35099999999999998</v>
      </c>
      <c r="H31" s="328">
        <f t="shared" si="12"/>
        <v>2.2313983198066517E-2</v>
      </c>
      <c r="I31" s="327">
        <f t="shared" si="9"/>
        <v>0.35099999999999998</v>
      </c>
      <c r="J31" s="328">
        <f t="shared" si="13"/>
        <v>2.2313983198066517E-2</v>
      </c>
      <c r="K31" s="329">
        <f t="shared" si="7"/>
        <v>47091.8344</v>
      </c>
      <c r="L31" s="413">
        <f>МКД!J23</f>
        <v>47091.8344</v>
      </c>
      <c r="M31" s="325">
        <f>'мкр 53'!J23</f>
        <v>0</v>
      </c>
      <c r="N31" s="325">
        <f>'мкр 54'!J23</f>
        <v>0</v>
      </c>
      <c r="O31" s="325">
        <f>'мкр 55'!J23</f>
        <v>0</v>
      </c>
      <c r="P31" s="330">
        <f>'мкр 56'!J23</f>
        <v>0</v>
      </c>
      <c r="Q31" s="331">
        <f>Академ!J23</f>
        <v>0</v>
      </c>
      <c r="R31" s="376"/>
    </row>
    <row r="32" spans="1:18" ht="16.5" customHeight="1">
      <c r="A32" s="393"/>
      <c r="B32" s="19" t="str">
        <f>МКД!A24</f>
        <v xml:space="preserve">Обслуживание и поверка ОПУ </v>
      </c>
      <c r="C32" s="327">
        <f>МКД!B24</f>
        <v>0.23</v>
      </c>
      <c r="D32" s="328">
        <f t="shared" si="10"/>
        <v>1.6678752719361856E-2</v>
      </c>
      <c r="E32" s="327">
        <f t="shared" si="8"/>
        <v>0.23</v>
      </c>
      <c r="F32" s="328">
        <f t="shared" si="11"/>
        <v>1.6678752719361856E-2</v>
      </c>
      <c r="G32" s="327">
        <f>МКД!F24</f>
        <v>0.25</v>
      </c>
      <c r="H32" s="328">
        <f t="shared" si="12"/>
        <v>1.5893150425973303E-2</v>
      </c>
      <c r="I32" s="327">
        <f t="shared" si="9"/>
        <v>0.25</v>
      </c>
      <c r="J32" s="328">
        <f t="shared" si="13"/>
        <v>1.5893150425973303E-2</v>
      </c>
      <c r="K32" s="329">
        <f t="shared" si="7"/>
        <v>38393.679999999993</v>
      </c>
      <c r="L32" s="413">
        <f>МКД!J24</f>
        <v>38393.679999999993</v>
      </c>
      <c r="M32" s="325">
        <f>'мкр 53'!J24</f>
        <v>0</v>
      </c>
      <c r="N32" s="325">
        <f>'мкр 54'!J24</f>
        <v>0</v>
      </c>
      <c r="O32" s="325">
        <f>'мкр 55'!J24</f>
        <v>0</v>
      </c>
      <c r="P32" s="330">
        <f>'мкр 56'!J24</f>
        <v>0</v>
      </c>
      <c r="Q32" s="331">
        <f>Академ!J24</f>
        <v>0</v>
      </c>
      <c r="R32" s="376"/>
    </row>
    <row r="33" spans="1:18" ht="16.5" customHeight="1">
      <c r="A33" s="393"/>
      <c r="B33" s="19" t="str">
        <f>МКД!A25</f>
        <v>Прочие услуги</v>
      </c>
      <c r="C33" s="327">
        <f>МКД!B25</f>
        <v>0.13200000000000001</v>
      </c>
      <c r="D33" s="328">
        <f t="shared" si="10"/>
        <v>9.5721537345902826E-3</v>
      </c>
      <c r="E33" s="327">
        <f t="shared" si="8"/>
        <v>0.13200000000000001</v>
      </c>
      <c r="F33" s="328">
        <f t="shared" si="11"/>
        <v>9.5721537345902826E-3</v>
      </c>
      <c r="G33" s="327">
        <f>МКД!F25</f>
        <v>0.14520000000000002</v>
      </c>
      <c r="H33" s="328">
        <f t="shared" si="12"/>
        <v>9.2307417674052962E-3</v>
      </c>
      <c r="I33" s="327">
        <f t="shared" si="9"/>
        <v>0.14520000000000002</v>
      </c>
      <c r="J33" s="328">
        <f t="shared" si="13"/>
        <v>9.2307417674052962E-3</v>
      </c>
      <c r="K33" s="329">
        <f t="shared" si="7"/>
        <v>22194.194880000003</v>
      </c>
      <c r="L33" s="413">
        <f>МКД!J25</f>
        <v>22194.194880000003</v>
      </c>
      <c r="M33" s="325">
        <f>'мкр 53'!J25</f>
        <v>0</v>
      </c>
      <c r="N33" s="325">
        <f>'мкр 54'!J25</f>
        <v>0</v>
      </c>
      <c r="O33" s="325">
        <f>'мкр 55'!J25</f>
        <v>0</v>
      </c>
      <c r="P33" s="330">
        <f>'мкр 56'!J25</f>
        <v>0</v>
      </c>
      <c r="Q33" s="331">
        <f>Академ!J25</f>
        <v>0</v>
      </c>
      <c r="R33" s="376"/>
    </row>
    <row r="34" spans="1:18" ht="16.5" customHeight="1">
      <c r="A34" s="393"/>
      <c r="B34" s="19" t="str">
        <f>МКД!A26</f>
        <v>Банковские расходы</v>
      </c>
      <c r="C34" s="327">
        <f>МКД!B26</f>
        <v>0.627</v>
      </c>
      <c r="D34" s="328">
        <f t="shared" si="10"/>
        <v>4.5467730239303839E-2</v>
      </c>
      <c r="E34" s="327">
        <f t="shared" si="8"/>
        <v>0.627</v>
      </c>
      <c r="F34" s="328">
        <f t="shared" si="11"/>
        <v>4.5467730239303839E-2</v>
      </c>
      <c r="G34" s="327">
        <f>МКД!F26</f>
        <v>0.6070000000000001</v>
      </c>
      <c r="H34" s="328">
        <f t="shared" si="12"/>
        <v>3.8588569234263188E-2</v>
      </c>
      <c r="I34" s="327">
        <f t="shared" si="9"/>
        <v>0.6070000000000001</v>
      </c>
      <c r="J34" s="328">
        <f t="shared" si="13"/>
        <v>3.8588569234263188E-2</v>
      </c>
      <c r="K34" s="329">
        <f t="shared" si="7"/>
        <v>97758.252800000002</v>
      </c>
      <c r="L34" s="413">
        <f>МКД!J26</f>
        <v>97758.252800000002</v>
      </c>
      <c r="M34" s="325">
        <f>'мкр 53'!J26</f>
        <v>0</v>
      </c>
      <c r="N34" s="325">
        <f>'мкр 54'!J26</f>
        <v>0</v>
      </c>
      <c r="O34" s="325">
        <f>'мкр 55'!J26</f>
        <v>0</v>
      </c>
      <c r="P34" s="330">
        <f>'мкр 56'!J26</f>
        <v>0</v>
      </c>
      <c r="Q34" s="331">
        <f>Академ!J26</f>
        <v>0</v>
      </c>
      <c r="R34" s="376"/>
    </row>
    <row r="35" spans="1:18" ht="16.5" customHeight="1">
      <c r="A35" s="393"/>
      <c r="B35" s="19" t="str">
        <f>МКД!A27</f>
        <v>Налоги</v>
      </c>
      <c r="C35" s="327">
        <f>МКД!B27</f>
        <v>0.69799999999999995</v>
      </c>
      <c r="D35" s="328">
        <f t="shared" si="10"/>
        <v>5.0616388687454668E-2</v>
      </c>
      <c r="E35" s="327">
        <f t="shared" si="8"/>
        <v>0.69799999999999995</v>
      </c>
      <c r="F35" s="328">
        <f t="shared" si="11"/>
        <v>5.0616388687454668E-2</v>
      </c>
      <c r="G35" s="327">
        <f>МКД!F27</f>
        <v>0.76780000000000004</v>
      </c>
      <c r="H35" s="328">
        <f t="shared" si="12"/>
        <v>4.8811043588249212E-2</v>
      </c>
      <c r="I35" s="327">
        <f t="shared" si="9"/>
        <v>0.76780000000000004</v>
      </c>
      <c r="J35" s="328">
        <f t="shared" si="13"/>
        <v>4.8811043588249212E-2</v>
      </c>
      <c r="K35" s="329">
        <f t="shared" si="7"/>
        <v>117360.21231999999</v>
      </c>
      <c r="L35" s="413">
        <f>МКД!J27</f>
        <v>117360.21231999999</v>
      </c>
      <c r="M35" s="325">
        <f>'мкр 53'!J27</f>
        <v>0</v>
      </c>
      <c r="N35" s="325">
        <f>'мкр 54'!J27</f>
        <v>0</v>
      </c>
      <c r="O35" s="325">
        <f>'мкр 55'!J27</f>
        <v>0</v>
      </c>
      <c r="P35" s="330">
        <f>'мкр 56'!J27</f>
        <v>0</v>
      </c>
      <c r="Q35" s="331">
        <f>Академ!J27</f>
        <v>0</v>
      </c>
      <c r="R35" s="376"/>
    </row>
    <row r="36" spans="1:18" ht="16.5" customHeight="1">
      <c r="A36" s="393"/>
      <c r="B36" s="19" t="str">
        <f>МКД!A28</f>
        <v>Расходы на управление</v>
      </c>
      <c r="C36" s="327">
        <f>МКД!B28</f>
        <v>1.379</v>
      </c>
      <c r="D36" s="328">
        <f t="shared" si="10"/>
        <v>9.9999999999999992E-2</v>
      </c>
      <c r="E36" s="327">
        <f t="shared" si="8"/>
        <v>1.379</v>
      </c>
      <c r="F36" s="328">
        <f t="shared" si="11"/>
        <v>9.9999999999999992E-2</v>
      </c>
      <c r="G36" s="327">
        <f>МКД!F28</f>
        <v>1.5730000000000002</v>
      </c>
      <c r="H36" s="328">
        <f t="shared" si="12"/>
        <v>9.9999702480224037E-2</v>
      </c>
      <c r="I36" s="327">
        <f t="shared" si="9"/>
        <v>1.5730000000000002</v>
      </c>
      <c r="J36" s="328">
        <f t="shared" si="13"/>
        <v>9.9999702480224037E-2</v>
      </c>
      <c r="K36" s="329">
        <f t="shared" si="7"/>
        <v>237061.1152</v>
      </c>
      <c r="L36" s="413">
        <f>МКД!J28</f>
        <v>237061.1152</v>
      </c>
      <c r="M36" s="325">
        <f>'мкр 53'!J28</f>
        <v>0</v>
      </c>
      <c r="N36" s="325">
        <f>'мкр 54'!J28</f>
        <v>0</v>
      </c>
      <c r="O36" s="325">
        <f>'мкр 55'!J28</f>
        <v>0</v>
      </c>
      <c r="P36" s="330">
        <f>'мкр 56'!J28</f>
        <v>0</v>
      </c>
      <c r="Q36" s="331">
        <f>Академ!J28</f>
        <v>0</v>
      </c>
      <c r="R36" s="376"/>
    </row>
    <row r="37" spans="1:18" ht="16.5" hidden="1" customHeight="1" outlineLevel="1">
      <c r="A37" s="393"/>
      <c r="B37" s="201"/>
      <c r="C37" s="327"/>
      <c r="D37" s="332"/>
      <c r="E37" s="327"/>
      <c r="F37" s="332"/>
      <c r="G37" s="327"/>
      <c r="H37" s="332"/>
      <c r="I37" s="327"/>
      <c r="J37" s="332"/>
      <c r="K37" s="329"/>
      <c r="L37" s="413"/>
      <c r="M37" s="325"/>
      <c r="N37" s="325"/>
      <c r="O37" s="325"/>
      <c r="P37" s="330"/>
      <c r="Q37" s="331"/>
    </row>
    <row r="38" spans="1:18" ht="16.5" customHeight="1" collapsed="1">
      <c r="A38" s="393"/>
      <c r="B38" s="23" t="s">
        <v>313</v>
      </c>
      <c r="C38" s="333">
        <f>SUM(C19:C36)</f>
        <v>13.790000000000001</v>
      </c>
      <c r="D38" s="332">
        <f>C38/C$38</f>
        <v>1</v>
      </c>
      <c r="E38" s="333">
        <f>SUM(E19:E36)</f>
        <v>13.790000000000001</v>
      </c>
      <c r="F38" s="332">
        <f>E38/E$38</f>
        <v>1</v>
      </c>
      <c r="G38" s="333">
        <f>SUM(G19:G36)</f>
        <v>15.7300468</v>
      </c>
      <c r="H38" s="332">
        <f>G38/G$38</f>
        <v>1</v>
      </c>
      <c r="I38" s="334">
        <f>SUM(I19:I36)</f>
        <v>15.7300468</v>
      </c>
      <c r="J38" s="332">
        <f>I38/I$38</f>
        <v>1</v>
      </c>
      <c r="K38" s="329"/>
      <c r="L38" s="413"/>
      <c r="M38" s="325"/>
      <c r="N38" s="325"/>
      <c r="O38" s="325"/>
      <c r="P38" s="330"/>
      <c r="Q38" s="331"/>
    </row>
    <row r="39" spans="1:18" hidden="1" outlineLevel="1">
      <c r="A39" s="393"/>
      <c r="B39" s="335"/>
      <c r="C39" s="394">
        <v>13.79</v>
      </c>
      <c r="D39" s="395"/>
      <c r="E39" s="394">
        <v>13.79</v>
      </c>
      <c r="F39" s="395"/>
      <c r="G39" s="394">
        <v>15.73</v>
      </c>
      <c r="H39" s="394"/>
      <c r="I39" s="394">
        <v>15.73</v>
      </c>
      <c r="J39" s="332"/>
      <c r="K39" s="329"/>
      <c r="L39" s="413"/>
      <c r="M39" s="325"/>
      <c r="N39" s="325"/>
      <c r="O39" s="325"/>
      <c r="P39" s="330"/>
      <c r="Q39" s="331"/>
    </row>
    <row r="40" spans="1:18" hidden="1" outlineLevel="1">
      <c r="A40" s="393"/>
      <c r="B40" s="326"/>
      <c r="C40" s="327">
        <f>C38-C39</f>
        <v>0</v>
      </c>
      <c r="D40" s="332"/>
      <c r="E40" s="327">
        <f>E38-E39</f>
        <v>0</v>
      </c>
      <c r="F40" s="332"/>
      <c r="G40" s="327">
        <f t="shared" ref="G40" si="14">G38-G39</f>
        <v>4.6799999999791453E-5</v>
      </c>
      <c r="H40" s="332"/>
      <c r="I40" s="327">
        <f t="shared" ref="I40" si="15">I38-I39</f>
        <v>4.6799999999791453E-5</v>
      </c>
      <c r="J40" s="332"/>
      <c r="K40" s="329"/>
      <c r="L40" s="413"/>
      <c r="M40" s="325"/>
      <c r="N40" s="325"/>
      <c r="O40" s="325"/>
      <c r="P40" s="330"/>
      <c r="Q40" s="331"/>
    </row>
    <row r="41" spans="1:18" hidden="1" outlineLevel="1">
      <c r="A41" s="393"/>
      <c r="B41" s="336" t="s">
        <v>18</v>
      </c>
      <c r="C41" s="337"/>
      <c r="D41" s="337"/>
      <c r="E41" s="338"/>
      <c r="F41" s="337"/>
      <c r="G41" s="337"/>
      <c r="H41" s="337"/>
      <c r="I41" s="339"/>
      <c r="J41" s="337"/>
      <c r="K41" s="329">
        <f>SUM(L41:Q41)</f>
        <v>1312003.2713411057</v>
      </c>
      <c r="L41" s="413">
        <f>SUM(L42:L47)</f>
        <v>1312003.2713411057</v>
      </c>
      <c r="M41" s="325">
        <f t="shared" ref="M41:Q41" si="16">SUM(M42:M47)</f>
        <v>0</v>
      </c>
      <c r="N41" s="325">
        <f t="shared" si="16"/>
        <v>0</v>
      </c>
      <c r="O41" s="325">
        <f t="shared" si="16"/>
        <v>0</v>
      </c>
      <c r="P41" s="325">
        <f t="shared" si="16"/>
        <v>0</v>
      </c>
      <c r="Q41" s="325">
        <f t="shared" si="16"/>
        <v>0</v>
      </c>
    </row>
    <row r="42" spans="1:18" ht="30" hidden="1" outlineLevel="1">
      <c r="A42" s="393"/>
      <c r="B42" s="340" t="s">
        <v>101</v>
      </c>
      <c r="C42" s="341">
        <f>МКД!B34</f>
        <v>0.59554000000000007</v>
      </c>
      <c r="D42" s="332">
        <f t="shared" ref="D42:D48" si="17">C42/C$48</f>
        <v>0.14525300876580757</v>
      </c>
      <c r="E42" s="341">
        <f>МКД!D34</f>
        <v>1.1910800000000001</v>
      </c>
      <c r="F42" s="332">
        <f t="shared" ref="F42:F48" si="18">E42/E$48</f>
        <v>0.14525300876580757</v>
      </c>
      <c r="G42" s="341">
        <f>МКД!F34</f>
        <v>0.60275558800000006</v>
      </c>
      <c r="H42" s="332">
        <f t="shared" ref="H42:H48" si="19">G42/G$48</f>
        <v>0.14524304240187361</v>
      </c>
      <c r="I42" s="341">
        <f>МКД!H34</f>
        <v>1.2055111760000001</v>
      </c>
      <c r="J42" s="332">
        <f t="shared" ref="J42:J48" si="20">I42/I$48</f>
        <v>0.14524304240187361</v>
      </c>
      <c r="K42" s="329">
        <f t="shared" ref="K42:K49" si="21">SUM(L42:Q42)</f>
        <v>190564.75660909442</v>
      </c>
      <c r="L42" s="413">
        <f>МКД!J34</f>
        <v>190564.75660909442</v>
      </c>
      <c r="M42" s="325">
        <f>'мкр 53'!J34</f>
        <v>0</v>
      </c>
      <c r="N42" s="325">
        <f>'мкр 54'!J34</f>
        <v>0</v>
      </c>
      <c r="O42" s="325">
        <f>'мкр 55'!J34</f>
        <v>0</v>
      </c>
      <c r="P42" s="330">
        <f>'мкр 56'!J34</f>
        <v>0</v>
      </c>
      <c r="Q42" s="331">
        <f>Академ!J34</f>
        <v>0</v>
      </c>
    </row>
    <row r="43" spans="1:18" hidden="1" outlineLevel="1">
      <c r="A43" s="393"/>
      <c r="B43" s="340" t="s">
        <v>102</v>
      </c>
      <c r="C43" s="341">
        <f>МКД!B35</f>
        <v>2.6394000000000002</v>
      </c>
      <c r="D43" s="332">
        <f t="shared" si="17"/>
        <v>0.64375321781319894</v>
      </c>
      <c r="E43" s="341">
        <f>МКД!D35</f>
        <v>5.2788000000000004</v>
      </c>
      <c r="F43" s="332">
        <f t="shared" si="18"/>
        <v>0.64375321781319894</v>
      </c>
      <c r="G43" s="341">
        <f>МКД!F35</f>
        <v>1.5200006800000001</v>
      </c>
      <c r="H43" s="332">
        <f t="shared" si="19"/>
        <v>0.36626707012149129</v>
      </c>
      <c r="I43" s="341">
        <f>МКД!H35</f>
        <v>3.0400013600000002</v>
      </c>
      <c r="J43" s="332">
        <f t="shared" si="20"/>
        <v>0.36626707012149129</v>
      </c>
      <c r="K43" s="329">
        <f t="shared" si="21"/>
        <v>631165.74683718395</v>
      </c>
      <c r="L43" s="413">
        <f>МКД!J35</f>
        <v>631165.74683718395</v>
      </c>
      <c r="M43" s="325">
        <f>'мкр 53'!J35</f>
        <v>0</v>
      </c>
      <c r="N43" s="325">
        <f>'мкр 54'!J35</f>
        <v>0</v>
      </c>
      <c r="O43" s="325">
        <f>'мкр 55'!J35</f>
        <v>0</v>
      </c>
      <c r="P43" s="330">
        <f>'мкр 56'!J35</f>
        <v>0</v>
      </c>
      <c r="Q43" s="331">
        <f>Академ!J35</f>
        <v>0</v>
      </c>
    </row>
    <row r="44" spans="1:18" hidden="1" outlineLevel="1">
      <c r="A44" s="393"/>
      <c r="B44" s="340" t="s">
        <v>49</v>
      </c>
      <c r="C44" s="341">
        <f>МКД!B36</f>
        <v>0.68769999999999998</v>
      </c>
      <c r="D44" s="332">
        <f t="shared" si="17"/>
        <v>0.16773095699406565</v>
      </c>
      <c r="E44" s="341">
        <f>МКД!D36</f>
        <v>1.3754</v>
      </c>
      <c r="F44" s="332">
        <f t="shared" si="18"/>
        <v>0.16773095699406565</v>
      </c>
      <c r="G44" s="341">
        <f>МКД!F36</f>
        <v>0.69608994000000002</v>
      </c>
      <c r="H44" s="332">
        <f t="shared" si="19"/>
        <v>0.16773336105668363</v>
      </c>
      <c r="I44" s="341">
        <f>МКД!H36</f>
        <v>1.39217988</v>
      </c>
      <c r="J44" s="332">
        <f t="shared" si="20"/>
        <v>0.16773336105668363</v>
      </c>
      <c r="K44" s="329">
        <f t="shared" si="21"/>
        <v>220065.41347107198</v>
      </c>
      <c r="L44" s="413">
        <f>МКД!J36</f>
        <v>220065.41347107198</v>
      </c>
      <c r="M44" s="325">
        <f>'мкр 53'!J36</f>
        <v>0</v>
      </c>
      <c r="N44" s="325">
        <f>'мкр 54'!J36</f>
        <v>0</v>
      </c>
      <c r="O44" s="325">
        <f>'мкр 55'!J36</f>
        <v>0</v>
      </c>
      <c r="P44" s="330">
        <f>'мкр 56'!J36</f>
        <v>0</v>
      </c>
      <c r="Q44" s="331">
        <f>Академ!J36</f>
        <v>0</v>
      </c>
    </row>
    <row r="45" spans="1:18" hidden="1" outlineLevel="1">
      <c r="A45" s="393"/>
      <c r="B45" s="340" t="s">
        <v>103</v>
      </c>
      <c r="C45" s="341">
        <f>МКД!B37</f>
        <v>0.12100000000000001</v>
      </c>
      <c r="D45" s="332">
        <f t="shared" si="17"/>
        <v>2.9512063103507263E-2</v>
      </c>
      <c r="E45" s="341">
        <f>МКД!D37</f>
        <v>0.24200000000000002</v>
      </c>
      <c r="F45" s="332">
        <f t="shared" si="18"/>
        <v>2.9512063103507263E-2</v>
      </c>
      <c r="G45" s="341">
        <f>МКД!F37</f>
        <v>0.12247620000000001</v>
      </c>
      <c r="H45" s="332">
        <f t="shared" si="19"/>
        <v>2.9512486095475819E-2</v>
      </c>
      <c r="I45" s="341">
        <f>МКД!H37</f>
        <v>0.24495240000000001</v>
      </c>
      <c r="J45" s="332">
        <f t="shared" si="20"/>
        <v>2.9512486095475819E-2</v>
      </c>
      <c r="K45" s="329">
        <f t="shared" si="21"/>
        <v>38720.248698559997</v>
      </c>
      <c r="L45" s="413">
        <f>МКД!J37</f>
        <v>38720.248698559997</v>
      </c>
      <c r="M45" s="325">
        <f>'мкр 53'!J37</f>
        <v>0</v>
      </c>
      <c r="N45" s="325">
        <f>'мкр 54'!J37</f>
        <v>0</v>
      </c>
      <c r="O45" s="325">
        <f>'мкр 55'!J37</f>
        <v>0</v>
      </c>
      <c r="P45" s="330">
        <f>'мкр 56'!J37</f>
        <v>0</v>
      </c>
      <c r="Q45" s="331">
        <f>Академ!J37</f>
        <v>0</v>
      </c>
    </row>
    <row r="46" spans="1:18" hidden="1" outlineLevel="1">
      <c r="A46" s="393"/>
      <c r="B46" s="342" t="s">
        <v>2</v>
      </c>
      <c r="C46" s="343">
        <f>МКД!B38</f>
        <v>4.7826003780862998E-2</v>
      </c>
      <c r="D46" s="344">
        <f t="shared" si="17"/>
        <v>1.1664826789829798E-2</v>
      </c>
      <c r="E46" s="343">
        <f>МКД!D38</f>
        <v>9.5652007561725996E-2</v>
      </c>
      <c r="F46" s="344">
        <f t="shared" si="18"/>
        <v>1.1664826789829798E-2</v>
      </c>
      <c r="G46" s="343">
        <f>МКД!F38</f>
        <v>1.2</v>
      </c>
      <c r="H46" s="344">
        <f t="shared" si="19"/>
        <v>0.28915808389361347</v>
      </c>
      <c r="I46" s="343">
        <f>МКД!H38</f>
        <v>2.4</v>
      </c>
      <c r="J46" s="344">
        <f t="shared" si="20"/>
        <v>0.28915808389361347</v>
      </c>
      <c r="K46" s="345">
        <f t="shared" si="21"/>
        <v>228750.34029255601</v>
      </c>
      <c r="L46" s="414">
        <f>МКД!J38</f>
        <v>228750.34029255601</v>
      </c>
      <c r="M46" s="346">
        <f>'мкр 53'!J38</f>
        <v>0</v>
      </c>
      <c r="N46" s="346">
        <f>'мкр 54'!J38</f>
        <v>0</v>
      </c>
      <c r="O46" s="346">
        <f>'мкр 55'!J38</f>
        <v>0</v>
      </c>
      <c r="P46" s="347">
        <f>'мкр 56'!J38</f>
        <v>0</v>
      </c>
      <c r="Q46" s="348">
        <f>Академ!J38</f>
        <v>0</v>
      </c>
    </row>
    <row r="47" spans="1:18" s="350" customFormat="1" hidden="1" outlineLevel="1">
      <c r="A47" s="396"/>
      <c r="B47" s="342" t="s">
        <v>1</v>
      </c>
      <c r="C47" s="343">
        <f>МКД!B39</f>
        <v>8.5523370453369531E-3</v>
      </c>
      <c r="D47" s="349">
        <f t="shared" si="17"/>
        <v>2.085926533590471E-3</v>
      </c>
      <c r="E47" s="343">
        <f>МКД!D39</f>
        <v>1.7104674090673906E-2</v>
      </c>
      <c r="F47" s="349">
        <f t="shared" si="18"/>
        <v>2.085926533590471E-3</v>
      </c>
      <c r="G47" s="343">
        <f>МКД!F39</f>
        <v>8.6566755572900639E-3</v>
      </c>
      <c r="H47" s="349">
        <f t="shared" si="19"/>
        <v>2.0859564308622278E-3</v>
      </c>
      <c r="I47" s="343">
        <f>МКД!H39</f>
        <v>1.7313351114580128E-2</v>
      </c>
      <c r="J47" s="349">
        <f t="shared" si="20"/>
        <v>2.0859564308622278E-3</v>
      </c>
      <c r="K47" s="345">
        <f t="shared" si="21"/>
        <v>2736.7654326392944</v>
      </c>
      <c r="L47" s="414">
        <f>МКД!J39</f>
        <v>2736.7654326392944</v>
      </c>
      <c r="M47" s="346">
        <f>'мкр 53'!J39</f>
        <v>0</v>
      </c>
      <c r="N47" s="346">
        <f>'мкр 54'!J39</f>
        <v>0</v>
      </c>
      <c r="O47" s="346">
        <f>'мкр 55'!J39</f>
        <v>0</v>
      </c>
      <c r="P47" s="347">
        <f>'мкр 56'!J39</f>
        <v>0</v>
      </c>
      <c r="Q47" s="348">
        <f>Академ!J39</f>
        <v>0</v>
      </c>
    </row>
    <row r="48" spans="1:18" s="350" customFormat="1" hidden="1" outlineLevel="1">
      <c r="A48" s="396"/>
      <c r="B48" s="351" t="s">
        <v>0</v>
      </c>
      <c r="C48" s="352">
        <f>SUM(C42:C47)</f>
        <v>4.1000183408262014</v>
      </c>
      <c r="D48" s="332">
        <f t="shared" si="17"/>
        <v>1</v>
      </c>
      <c r="E48" s="352">
        <f>SUM(E42:E47)</f>
        <v>8.2000366816524028</v>
      </c>
      <c r="F48" s="332">
        <f t="shared" si="18"/>
        <v>1</v>
      </c>
      <c r="G48" s="352">
        <f>SUM(G42:G47)</f>
        <v>4.1499790835572901</v>
      </c>
      <c r="H48" s="332">
        <f t="shared" si="19"/>
        <v>1</v>
      </c>
      <c r="I48" s="352">
        <f>SUM(I42:I47)</f>
        <v>8.2999581671145801</v>
      </c>
      <c r="J48" s="332">
        <f t="shared" si="20"/>
        <v>1</v>
      </c>
      <c r="K48" s="329"/>
      <c r="L48" s="413"/>
      <c r="M48" s="325"/>
      <c r="N48" s="325"/>
      <c r="O48" s="325"/>
      <c r="P48" s="330"/>
      <c r="Q48" s="331"/>
    </row>
    <row r="49" spans="1:39" s="350" customFormat="1" hidden="1" outlineLevel="1">
      <c r="A49" s="396"/>
      <c r="B49" s="336" t="s">
        <v>6</v>
      </c>
      <c r="C49" s="352">
        <v>1.87</v>
      </c>
      <c r="D49" s="353"/>
      <c r="E49" s="352">
        <v>1.87</v>
      </c>
      <c r="F49" s="354"/>
      <c r="G49" s="352">
        <v>1.87</v>
      </c>
      <c r="H49" s="355"/>
      <c r="I49" s="352">
        <v>1.87</v>
      </c>
      <c r="J49" s="354"/>
      <c r="K49" s="329">
        <f t="shared" si="21"/>
        <v>88069.51999999999</v>
      </c>
      <c r="L49" s="413">
        <f>МКД!J41</f>
        <v>88069.51999999999</v>
      </c>
      <c r="M49" s="325">
        <f>'мкр 53'!J41</f>
        <v>0</v>
      </c>
      <c r="N49" s="325">
        <f>'мкр 54'!J41</f>
        <v>0</v>
      </c>
      <c r="O49" s="325">
        <f>'мкр 55'!J41</f>
        <v>0</v>
      </c>
      <c r="P49" s="330">
        <f>'мкр 56'!J41</f>
        <v>0</v>
      </c>
      <c r="Q49" s="331">
        <f>Академ!J41</f>
        <v>0</v>
      </c>
    </row>
    <row r="50" spans="1:39" hidden="1" outlineLevel="1">
      <c r="A50" s="393"/>
      <c r="B50" s="356" t="s">
        <v>8</v>
      </c>
      <c r="C50" s="357">
        <f>C38+C48+C49</f>
        <v>19.760018340826203</v>
      </c>
      <c r="D50" s="358"/>
      <c r="E50" s="357">
        <f>E38+E48+E49</f>
        <v>23.860036681652407</v>
      </c>
      <c r="F50" s="358"/>
      <c r="G50" s="357">
        <f>G38+G48+G49</f>
        <v>21.750025883557292</v>
      </c>
      <c r="H50" s="358"/>
      <c r="I50" s="357">
        <f>I38+I48+I49</f>
        <v>25.90000496711458</v>
      </c>
      <c r="J50" s="359"/>
      <c r="K50" s="329" t="e">
        <f>SUM(L50:Q50)</f>
        <v>#REF!</v>
      </c>
      <c r="L50" s="415" t="e">
        <f>L18+L41+L49</f>
        <v>#REF!</v>
      </c>
      <c r="M50" s="360" t="e">
        <f t="shared" ref="M50:Q50" si="22">M18+M41+M49</f>
        <v>#REF!</v>
      </c>
      <c r="N50" s="360" t="e">
        <f t="shared" si="22"/>
        <v>#REF!</v>
      </c>
      <c r="O50" s="360" t="e">
        <f t="shared" si="22"/>
        <v>#REF!</v>
      </c>
      <c r="P50" s="360" t="e">
        <f t="shared" si="22"/>
        <v>#REF!</v>
      </c>
      <c r="Q50" s="360" t="e">
        <f t="shared" si="22"/>
        <v>#REF!</v>
      </c>
    </row>
    <row r="51" spans="1:39" s="362" customFormat="1" hidden="1" outlineLevel="1">
      <c r="A51" s="397"/>
      <c r="B51" s="398"/>
      <c r="C51" s="399"/>
      <c r="D51" s="400"/>
      <c r="E51" s="401"/>
      <c r="F51" s="400"/>
      <c r="G51" s="402"/>
      <c r="H51" s="400"/>
      <c r="I51" s="403"/>
      <c r="J51" s="400"/>
      <c r="K51" s="416"/>
      <c r="L51" s="361"/>
      <c r="M51" s="361"/>
      <c r="N51" s="361"/>
      <c r="O51" s="361"/>
      <c r="P51" s="361"/>
      <c r="Q51" s="361"/>
    </row>
    <row r="52" spans="1:39" s="363" customFormat="1" hidden="1" outlineLevel="1">
      <c r="A52" s="397"/>
      <c r="B52" s="312"/>
      <c r="C52" s="404">
        <v>19.760000000000002</v>
      </c>
      <c r="D52" s="404"/>
      <c r="E52" s="404">
        <v>23.86</v>
      </c>
      <c r="F52" s="405"/>
      <c r="G52" s="406">
        <v>21.75</v>
      </c>
      <c r="H52" s="407"/>
      <c r="I52" s="404">
        <v>25.9</v>
      </c>
      <c r="J52" s="312"/>
      <c r="K52" s="417"/>
    </row>
    <row r="53" spans="1:39" s="365" customFormat="1" hidden="1" outlineLevel="1">
      <c r="A53" s="396"/>
      <c r="B53" s="336" t="s">
        <v>111</v>
      </c>
      <c r="C53" s="334"/>
      <c r="D53" s="334"/>
      <c r="E53" s="334"/>
      <c r="F53" s="334"/>
      <c r="G53" s="334"/>
      <c r="H53" s="334"/>
      <c r="I53" s="334"/>
      <c r="J53" s="400"/>
      <c r="K53" s="418"/>
      <c r="L53" s="364"/>
      <c r="M53" s="364"/>
      <c r="N53" s="364"/>
      <c r="O53" s="364"/>
      <c r="P53" s="364"/>
      <c r="Q53" s="364"/>
      <c r="R53" s="364"/>
      <c r="S53" s="364"/>
      <c r="T53" s="364"/>
    </row>
    <row r="54" spans="1:39" s="296" customFormat="1" hidden="1" outlineLevel="1">
      <c r="A54" s="393"/>
      <c r="B54" s="312" t="s">
        <v>110</v>
      </c>
      <c r="C54" s="312"/>
      <c r="D54" s="312"/>
      <c r="E54" s="312"/>
      <c r="F54" s="312"/>
      <c r="G54" s="312"/>
      <c r="H54" s="312"/>
      <c r="I54" s="312"/>
      <c r="J54" s="312"/>
      <c r="K54" s="419">
        <f>SUM(L54:AL54)</f>
        <v>117600</v>
      </c>
      <c r="L54" s="366">
        <f>МКД!J46</f>
        <v>117600</v>
      </c>
      <c r="M54" s="366">
        <f>'мкр 53'!J46</f>
        <v>0</v>
      </c>
      <c r="N54" s="366">
        <f>'мкр 54'!J46</f>
        <v>0</v>
      </c>
      <c r="O54" s="366">
        <f>'мкр 55'!J46</f>
        <v>0</v>
      </c>
      <c r="P54" s="366">
        <f>'мкр 56'!J46</f>
        <v>0</v>
      </c>
      <c r="Q54" s="366">
        <f>Академ!J46</f>
        <v>0</v>
      </c>
      <c r="R54" s="366"/>
      <c r="S54" s="366"/>
      <c r="T54" s="366"/>
      <c r="U54" s="366"/>
      <c r="V54" s="366"/>
      <c r="W54" s="366"/>
      <c r="X54" s="366"/>
      <c r="Y54" s="366"/>
      <c r="Z54" s="366"/>
      <c r="AA54" s="366"/>
      <c r="AB54" s="366"/>
      <c r="AC54" s="366"/>
      <c r="AD54" s="366"/>
      <c r="AE54" s="366"/>
      <c r="AF54" s="366"/>
      <c r="AG54" s="366"/>
      <c r="AH54" s="366"/>
      <c r="AI54" s="366"/>
      <c r="AJ54" s="366"/>
      <c r="AK54" s="366"/>
      <c r="AL54" s="366"/>
      <c r="AM54" s="364"/>
    </row>
    <row r="55" spans="1:39" s="296" customFormat="1" hidden="1" outlineLevel="1">
      <c r="A55" s="393"/>
      <c r="B55" s="312" t="s">
        <v>106</v>
      </c>
      <c r="C55" s="312"/>
      <c r="D55" s="312"/>
      <c r="E55" s="312"/>
      <c r="F55" s="312"/>
      <c r="G55" s="312"/>
      <c r="H55" s="312"/>
      <c r="I55" s="312"/>
      <c r="J55" s="312"/>
      <c r="K55" s="329">
        <f>SUM(L55:Q55)</f>
        <v>0</v>
      </c>
      <c r="L55" s="366">
        <f>МКД!J47</f>
        <v>0</v>
      </c>
      <c r="M55" s="366">
        <f>'мкр 53'!J47</f>
        <v>0</v>
      </c>
      <c r="N55" s="366">
        <f>'мкр 54'!J47</f>
        <v>0</v>
      </c>
      <c r="O55" s="366">
        <f>'мкр 55'!J47</f>
        <v>0</v>
      </c>
      <c r="P55" s="366">
        <f>'мкр 56'!J47</f>
        <v>0</v>
      </c>
      <c r="Q55" s="366">
        <f>Академ!J47</f>
        <v>0</v>
      </c>
    </row>
    <row r="56" spans="1:39" s="296" customFormat="1" ht="30" hidden="1" outlineLevel="1">
      <c r="A56" s="393"/>
      <c r="B56" s="408" t="s">
        <v>105</v>
      </c>
      <c r="C56" s="312"/>
      <c r="D56" s="312"/>
      <c r="E56" s="312"/>
      <c r="F56" s="312"/>
      <c r="G56" s="312"/>
      <c r="H56" s="312"/>
      <c r="I56" s="312"/>
      <c r="J56" s="312"/>
      <c r="K56" s="329">
        <f t="shared" ref="K56" si="23">SUM(L56:Q56)</f>
        <v>0</v>
      </c>
      <c r="L56" s="366"/>
      <c r="M56" s="366"/>
      <c r="N56" s="366"/>
      <c r="O56" s="366"/>
      <c r="P56" s="366"/>
      <c r="Q56" s="366">
        <f>Академ!J48</f>
        <v>0</v>
      </c>
    </row>
    <row r="57" spans="1:39" s="296" customFormat="1" hidden="1" outlineLevel="1">
      <c r="A57" s="393"/>
      <c r="B57" s="312"/>
      <c r="C57" s="312"/>
      <c r="D57" s="312"/>
      <c r="E57" s="312"/>
      <c r="F57" s="312"/>
      <c r="G57" s="312"/>
      <c r="H57" s="312"/>
      <c r="I57" s="312"/>
      <c r="J57" s="312"/>
      <c r="K57" s="360">
        <f>SUM(K54:K56)</f>
        <v>117600</v>
      </c>
      <c r="L57" s="367">
        <f>SUM(L54:L56)</f>
        <v>117600</v>
      </c>
      <c r="M57" s="367">
        <f t="shared" ref="M57:Q57" si="24">SUM(M54:M56)</f>
        <v>0</v>
      </c>
      <c r="N57" s="367">
        <f t="shared" si="24"/>
        <v>0</v>
      </c>
      <c r="O57" s="367">
        <f t="shared" si="24"/>
        <v>0</v>
      </c>
      <c r="P57" s="367">
        <f t="shared" si="24"/>
        <v>0</v>
      </c>
      <c r="Q57" s="367">
        <f t="shared" si="24"/>
        <v>0</v>
      </c>
    </row>
    <row r="58" spans="1:39" s="296" customFormat="1" hidden="1" outlineLevel="1">
      <c r="A58" s="393"/>
      <c r="B58" s="409" t="s">
        <v>122</v>
      </c>
      <c r="C58" s="312"/>
      <c r="D58" s="312"/>
      <c r="E58" s="312"/>
      <c r="F58" s="312"/>
      <c r="G58" s="312"/>
      <c r="H58" s="312"/>
      <c r="I58" s="312"/>
      <c r="J58" s="312"/>
      <c r="K58" s="385"/>
      <c r="L58" s="294"/>
      <c r="M58" s="295"/>
      <c r="N58" s="295"/>
      <c r="O58" s="295"/>
      <c r="P58" s="295"/>
    </row>
    <row r="59" spans="1:39" s="296" customFormat="1" hidden="1" outlineLevel="1">
      <c r="A59" s="393"/>
      <c r="B59" s="410" t="s">
        <v>112</v>
      </c>
      <c r="C59" s="312"/>
      <c r="D59" s="312"/>
      <c r="E59" s="312"/>
      <c r="F59" s="312"/>
      <c r="G59" s="312"/>
      <c r="H59" s="312"/>
      <c r="I59" s="312"/>
      <c r="J59" s="312"/>
      <c r="K59" s="385"/>
      <c r="L59" s="294"/>
      <c r="M59" s="295"/>
      <c r="N59" s="295"/>
      <c r="O59" s="295"/>
      <c r="P59" s="295"/>
    </row>
    <row r="60" spans="1:39" s="296" customFormat="1" hidden="1" outlineLevel="1">
      <c r="A60" s="393"/>
      <c r="B60" s="410" t="s">
        <v>113</v>
      </c>
      <c r="C60" s="312"/>
      <c r="D60" s="312"/>
      <c r="E60" s="312"/>
      <c r="F60" s="312"/>
      <c r="G60" s="312"/>
      <c r="H60" s="312"/>
      <c r="I60" s="312"/>
      <c r="J60" s="312"/>
      <c r="K60" s="385"/>
      <c r="L60" s="294"/>
      <c r="M60" s="295"/>
      <c r="N60" s="295"/>
      <c r="O60" s="295"/>
      <c r="P60" s="295"/>
    </row>
    <row r="61" spans="1:39" s="296" customFormat="1" hidden="1" outlineLevel="1">
      <c r="A61" s="393"/>
      <c r="B61" s="410" t="s">
        <v>114</v>
      </c>
      <c r="C61" s="312"/>
      <c r="D61" s="312"/>
      <c r="E61" s="312"/>
      <c r="F61" s="312"/>
      <c r="G61" s="312"/>
      <c r="H61" s="312"/>
      <c r="I61" s="312"/>
      <c r="J61" s="312"/>
      <c r="K61" s="385"/>
      <c r="L61" s="294"/>
      <c r="M61" s="295"/>
      <c r="N61" s="295"/>
      <c r="O61" s="295"/>
      <c r="P61" s="295"/>
    </row>
    <row r="62" spans="1:39" s="296" customFormat="1" hidden="1" outlineLevel="1">
      <c r="A62" s="393"/>
      <c r="B62" s="410" t="s">
        <v>115</v>
      </c>
      <c r="C62" s="312"/>
      <c r="D62" s="312"/>
      <c r="E62" s="312"/>
      <c r="F62" s="312"/>
      <c r="G62" s="312"/>
      <c r="H62" s="312"/>
      <c r="I62" s="312"/>
      <c r="J62" s="312"/>
      <c r="K62" s="420"/>
      <c r="L62" s="294"/>
      <c r="M62" s="295"/>
      <c r="N62" s="295"/>
      <c r="O62" s="295"/>
      <c r="P62" s="295"/>
    </row>
    <row r="63" spans="1:39" s="296" customFormat="1" hidden="1" outlineLevel="1">
      <c r="A63" s="393"/>
      <c r="B63" s="410" t="s">
        <v>116</v>
      </c>
      <c r="C63" s="312"/>
      <c r="D63" s="312"/>
      <c r="E63" s="312"/>
      <c r="F63" s="312"/>
      <c r="G63" s="312"/>
      <c r="H63" s="312"/>
      <c r="I63" s="312"/>
      <c r="J63" s="312"/>
      <c r="K63" s="385"/>
      <c r="L63" s="294"/>
      <c r="M63" s="295"/>
      <c r="N63" s="295"/>
      <c r="O63" s="295"/>
      <c r="P63" s="295"/>
    </row>
    <row r="64" spans="1:39" hidden="1" outlineLevel="1">
      <c r="A64" s="393"/>
      <c r="B64" s="410" t="s">
        <v>117</v>
      </c>
      <c r="C64" s="312"/>
      <c r="D64" s="312"/>
      <c r="E64" s="312"/>
      <c r="F64" s="312"/>
      <c r="G64" s="312"/>
      <c r="H64" s="312"/>
      <c r="I64" s="312"/>
      <c r="J64" s="312"/>
      <c r="K64" s="385"/>
      <c r="L64" s="369"/>
      <c r="M64" s="370"/>
      <c r="N64" s="370"/>
      <c r="O64" s="370"/>
      <c r="P64" s="370"/>
    </row>
    <row r="65" spans="1:16" hidden="1" outlineLevel="1">
      <c r="A65" s="393"/>
      <c r="B65" s="410" t="s">
        <v>118</v>
      </c>
      <c r="C65" s="312"/>
      <c r="D65" s="312"/>
      <c r="E65" s="312"/>
      <c r="F65" s="312"/>
      <c r="G65" s="312"/>
      <c r="H65" s="312"/>
      <c r="I65" s="312"/>
      <c r="J65" s="312"/>
      <c r="K65" s="385"/>
      <c r="L65" s="369"/>
      <c r="M65" s="370"/>
      <c r="N65" s="370"/>
      <c r="O65" s="370"/>
      <c r="P65" s="370"/>
    </row>
    <row r="66" spans="1:16" hidden="1" outlineLevel="1">
      <c r="A66" s="393"/>
      <c r="B66" s="410" t="s">
        <v>119</v>
      </c>
      <c r="C66" s="312"/>
      <c r="D66" s="312"/>
      <c r="E66" s="312"/>
      <c r="F66" s="312"/>
      <c r="G66" s="312"/>
      <c r="H66" s="312"/>
      <c r="I66" s="312"/>
      <c r="J66" s="312"/>
      <c r="K66" s="385"/>
      <c r="L66" s="369"/>
      <c r="M66" s="370"/>
      <c r="N66" s="370"/>
      <c r="O66" s="370"/>
      <c r="P66" s="370"/>
    </row>
    <row r="67" spans="1:16" hidden="1" outlineLevel="1">
      <c r="A67" s="393"/>
      <c r="B67" s="410" t="s">
        <v>120</v>
      </c>
      <c r="C67" s="312"/>
      <c r="D67" s="312"/>
      <c r="E67" s="312"/>
      <c r="F67" s="312"/>
      <c r="G67" s="312"/>
      <c r="H67" s="312"/>
      <c r="I67" s="312"/>
      <c r="J67" s="312"/>
      <c r="K67" s="385"/>
      <c r="L67" s="369"/>
      <c r="M67" s="370"/>
      <c r="N67" s="370"/>
      <c r="O67" s="370"/>
      <c r="P67" s="370"/>
    </row>
    <row r="68" spans="1:16" hidden="1" outlineLevel="1">
      <c r="A68" s="393"/>
      <c r="B68" s="312"/>
      <c r="C68" s="312"/>
      <c r="D68" s="312"/>
      <c r="E68" s="312"/>
      <c r="F68" s="312"/>
      <c r="G68" s="312"/>
      <c r="H68" s="312"/>
      <c r="I68" s="312"/>
      <c r="J68" s="312"/>
      <c r="K68" s="385"/>
      <c r="L68" s="369"/>
      <c r="M68" s="370"/>
      <c r="N68" s="370"/>
      <c r="O68" s="370"/>
      <c r="P68" s="370"/>
    </row>
    <row r="69" spans="1:16" hidden="1" outlineLevel="1">
      <c r="A69" s="393"/>
      <c r="B69" s="522" t="s">
        <v>125</v>
      </c>
      <c r="C69" s="522"/>
      <c r="D69" s="522"/>
      <c r="E69" s="522"/>
      <c r="F69" s="522"/>
      <c r="G69" s="522"/>
      <c r="H69" s="522"/>
      <c r="I69" s="522"/>
      <c r="J69" s="522"/>
      <c r="K69" s="385"/>
      <c r="L69" s="369"/>
      <c r="M69" s="370"/>
      <c r="N69" s="370"/>
      <c r="O69" s="370"/>
      <c r="P69" s="370"/>
    </row>
    <row r="70" spans="1:16" hidden="1" outlineLevel="1">
      <c r="A70" s="393"/>
      <c r="B70" s="411"/>
      <c r="C70" s="411"/>
      <c r="D70" s="411"/>
      <c r="E70" s="411"/>
      <c r="F70" s="411"/>
      <c r="G70" s="411"/>
      <c r="H70" s="411"/>
      <c r="I70" s="411"/>
      <c r="J70" s="411"/>
      <c r="K70" s="385"/>
      <c r="L70" s="369"/>
      <c r="M70" s="370"/>
      <c r="N70" s="370"/>
      <c r="O70" s="370"/>
      <c r="P70" s="370"/>
    </row>
    <row r="71" spans="1:16" collapsed="1">
      <c r="A71" s="421">
        <v>2</v>
      </c>
      <c r="B71" s="29" t="s">
        <v>323</v>
      </c>
      <c r="C71" s="312"/>
      <c r="D71" s="312"/>
      <c r="E71" s="312"/>
      <c r="F71" s="312"/>
      <c r="G71" s="312"/>
      <c r="H71" s="312"/>
      <c r="I71" s="387">
        <v>4.1500000000000004</v>
      </c>
      <c r="J71" s="293"/>
      <c r="K71" s="386">
        <v>61619571.88843599</v>
      </c>
      <c r="L71" s="369"/>
      <c r="M71" s="370"/>
      <c r="N71" s="370"/>
      <c r="O71" s="370"/>
      <c r="P71" s="370"/>
    </row>
    <row r="72" spans="1:16">
      <c r="A72" s="421">
        <v>3</v>
      </c>
      <c r="B72" s="29" t="s">
        <v>6</v>
      </c>
      <c r="C72" s="312"/>
      <c r="D72" s="312"/>
      <c r="E72" s="312"/>
      <c r="F72" s="312"/>
      <c r="G72" s="312"/>
      <c r="H72" s="312"/>
      <c r="I72" s="387">
        <v>1.87</v>
      </c>
      <c r="J72" s="312"/>
      <c r="K72" s="388">
        <v>4935138.6919999998</v>
      </c>
      <c r="L72" s="369"/>
      <c r="M72" s="370"/>
      <c r="N72" s="370"/>
      <c r="O72" s="370"/>
      <c r="P72" s="370"/>
    </row>
    <row r="73" spans="1:16">
      <c r="L73" s="369"/>
      <c r="M73" s="370"/>
      <c r="N73" s="370"/>
      <c r="O73" s="370"/>
      <c r="P73" s="370"/>
    </row>
    <row r="74" spans="1:16">
      <c r="L74" s="369"/>
      <c r="M74" s="370"/>
      <c r="N74" s="370"/>
      <c r="O74" s="370"/>
      <c r="P74" s="370"/>
    </row>
  </sheetData>
  <mergeCells count="14">
    <mergeCell ref="B69:J69"/>
    <mergeCell ref="I10:J16"/>
    <mergeCell ref="I9:J9"/>
    <mergeCell ref="B6:K6"/>
    <mergeCell ref="B7:K7"/>
    <mergeCell ref="C8:D9"/>
    <mergeCell ref="E8:F9"/>
    <mergeCell ref="G8:H9"/>
    <mergeCell ref="C10:C15"/>
    <mergeCell ref="D10:D15"/>
    <mergeCell ref="E10:E15"/>
    <mergeCell ref="F10:F15"/>
    <mergeCell ref="G10:G15"/>
    <mergeCell ref="H10:H15"/>
  </mergeCells>
  <pageMargins left="0.51181102362204722" right="0.11811023622047245" top="0.35433070866141736" bottom="0.35433070866141736" header="0" footer="0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AL65"/>
  <sheetViews>
    <sheetView workbookViewId="0">
      <pane xSplit="9" ySplit="19" topLeftCell="J38" activePane="bottomRight" state="frozen"/>
      <selection pane="topRight" activeCell="G1" sqref="G1"/>
      <selection pane="bottomLeft" activeCell="A19" sqref="A19"/>
      <selection pane="bottomRight" activeCell="I51" sqref="I51"/>
    </sheetView>
  </sheetViews>
  <sheetFormatPr defaultRowHeight="12.75" outlineLevelRow="1"/>
  <cols>
    <col min="1" max="1" width="39.140625" style="3" customWidth="1"/>
    <col min="2" max="2" width="8.5703125" style="3" customWidth="1"/>
    <col min="3" max="3" width="5.7109375" style="3" customWidth="1"/>
    <col min="4" max="4" width="8" style="3" customWidth="1"/>
    <col min="5" max="5" width="5.85546875" style="3" customWidth="1"/>
    <col min="6" max="6" width="8" style="3" customWidth="1"/>
    <col min="7" max="7" width="5.85546875" style="3" customWidth="1"/>
    <col min="8" max="8" width="8.42578125" style="3" customWidth="1"/>
    <col min="9" max="9" width="6.28515625" style="3" customWidth="1"/>
    <col min="10" max="10" width="11.140625" style="10" customWidth="1"/>
    <col min="11" max="11" width="9.85546875" style="10" customWidth="1"/>
    <col min="12" max="16" width="9.85546875" style="3" customWidth="1"/>
    <col min="17" max="17" width="10.5703125" style="3" customWidth="1"/>
    <col min="18" max="18" width="12.85546875" style="3" customWidth="1"/>
    <col min="19" max="19" width="11.28515625" style="3" bestFit="1" customWidth="1"/>
    <col min="20" max="16384" width="9.140625" style="3"/>
  </cols>
  <sheetData>
    <row r="1" spans="1:21">
      <c r="A1" s="41"/>
      <c r="B1" s="292"/>
      <c r="C1" s="292"/>
      <c r="D1" s="292"/>
      <c r="E1" s="292"/>
      <c r="F1" s="292"/>
      <c r="G1" s="422"/>
      <c r="H1" s="144"/>
      <c r="I1" s="35"/>
      <c r="J1" s="42">
        <f>SUM(K1:P1)</f>
        <v>0</v>
      </c>
      <c r="K1" s="2">
        <f>МКД!J1</f>
        <v>0</v>
      </c>
      <c r="L1" s="43">
        <f>'мкр 53'!J1</f>
        <v>0</v>
      </c>
      <c r="M1" s="43">
        <f>'мкр 54'!J1</f>
        <v>0</v>
      </c>
      <c r="N1" s="66">
        <f>'мкр 55'!J1</f>
        <v>0</v>
      </c>
      <c r="O1" s="66">
        <f>'мкр 56'!J1</f>
        <v>0</v>
      </c>
      <c r="P1" s="43">
        <f>Академ!J1</f>
        <v>0</v>
      </c>
    </row>
    <row r="2" spans="1:21" ht="13.5" customHeight="1">
      <c r="A2" s="39"/>
      <c r="B2" s="544" t="s">
        <v>57</v>
      </c>
      <c r="C2" s="545"/>
      <c r="D2" s="544" t="s">
        <v>56</v>
      </c>
      <c r="E2" s="545"/>
      <c r="F2" s="544" t="s">
        <v>57</v>
      </c>
      <c r="G2" s="545"/>
      <c r="H2" s="544" t="s">
        <v>56</v>
      </c>
      <c r="I2" s="545"/>
      <c r="J2" s="4" t="s">
        <v>17</v>
      </c>
      <c r="K2" s="44" t="s">
        <v>9</v>
      </c>
      <c r="L2" s="44" t="s">
        <v>10</v>
      </c>
      <c r="M2" s="44" t="s">
        <v>11</v>
      </c>
      <c r="N2" s="67" t="s">
        <v>12</v>
      </c>
      <c r="O2" s="67" t="s">
        <v>13</v>
      </c>
      <c r="P2" s="9" t="s">
        <v>58</v>
      </c>
    </row>
    <row r="3" spans="1:21" ht="12.75" customHeight="1">
      <c r="A3" s="11" t="s">
        <v>16</v>
      </c>
      <c r="B3" s="546"/>
      <c r="C3" s="547"/>
      <c r="D3" s="546"/>
      <c r="E3" s="547"/>
      <c r="F3" s="546"/>
      <c r="G3" s="547"/>
      <c r="H3" s="546"/>
      <c r="I3" s="547"/>
      <c r="J3" s="12">
        <f>SUM(K3:P3)</f>
        <v>13239.199999999999</v>
      </c>
      <c r="K3" s="65">
        <f>SUM(K4:K5)</f>
        <v>13239.199999999999</v>
      </c>
      <c r="L3" s="65">
        <f t="shared" ref="L3:P3" si="0">SUM(L4:L5)</f>
        <v>0</v>
      </c>
      <c r="M3" s="65">
        <f t="shared" si="0"/>
        <v>0</v>
      </c>
      <c r="N3" s="65">
        <f t="shared" si="0"/>
        <v>0</v>
      </c>
      <c r="O3" s="65">
        <f t="shared" si="0"/>
        <v>0</v>
      </c>
      <c r="P3" s="143">
        <f t="shared" si="0"/>
        <v>0</v>
      </c>
    </row>
    <row r="4" spans="1:21" ht="12.75" customHeight="1">
      <c r="A4" s="7" t="s">
        <v>14</v>
      </c>
      <c r="B4" s="548"/>
      <c r="C4" s="549"/>
      <c r="D4" s="548"/>
      <c r="E4" s="549"/>
      <c r="F4" s="548" t="s">
        <v>307</v>
      </c>
      <c r="G4" s="549"/>
      <c r="H4" s="548" t="s">
        <v>307</v>
      </c>
      <c r="I4" s="549"/>
      <c r="J4" s="12">
        <f t="shared" ref="J4:J10" si="1">SUM(K4:P4)</f>
        <v>12768.8</v>
      </c>
      <c r="K4" s="45">
        <f>МКД!J4</f>
        <v>12768.8</v>
      </c>
      <c r="L4" s="90">
        <f>'мкр 53'!J4</f>
        <v>0</v>
      </c>
      <c r="M4" s="91">
        <f>'мкр 54'!J4</f>
        <v>0</v>
      </c>
      <c r="N4" s="92">
        <f>'мкр 55'!J4</f>
        <v>0</v>
      </c>
      <c r="O4" s="92">
        <f>'мкр 56'!J4</f>
        <v>0</v>
      </c>
      <c r="P4" s="144">
        <f>Академ!J4</f>
        <v>0</v>
      </c>
    </row>
    <row r="5" spans="1:21">
      <c r="A5" s="7" t="s">
        <v>15</v>
      </c>
      <c r="B5" s="548"/>
      <c r="C5" s="549"/>
      <c r="D5" s="548"/>
      <c r="E5" s="549"/>
      <c r="F5" s="548"/>
      <c r="G5" s="549"/>
      <c r="H5" s="548"/>
      <c r="I5" s="549"/>
      <c r="J5" s="12">
        <f t="shared" si="1"/>
        <v>470.4</v>
      </c>
      <c r="K5" s="45">
        <f>МКД!J5</f>
        <v>470.4</v>
      </c>
      <c r="L5" s="90">
        <f>'мкр 53'!J5</f>
        <v>0</v>
      </c>
      <c r="M5" s="91">
        <f>'мкр 54'!J5</f>
        <v>0</v>
      </c>
      <c r="N5" s="92">
        <f>'мкр 55'!J5</f>
        <v>0</v>
      </c>
      <c r="O5" s="92">
        <f>'мкр 56'!J5</f>
        <v>0</v>
      </c>
      <c r="P5" s="144">
        <f>Академ!J5</f>
        <v>0</v>
      </c>
    </row>
    <row r="6" spans="1:21">
      <c r="A6" s="7" t="s">
        <v>5</v>
      </c>
      <c r="B6" s="548"/>
      <c r="C6" s="549"/>
      <c r="D6" s="548"/>
      <c r="E6" s="549"/>
      <c r="F6" s="548"/>
      <c r="G6" s="549"/>
      <c r="H6" s="548"/>
      <c r="I6" s="549"/>
      <c r="J6" s="14">
        <f t="shared" si="1"/>
        <v>280</v>
      </c>
      <c r="K6" s="46">
        <f>МКД!J6</f>
        <v>280</v>
      </c>
      <c r="L6" s="47">
        <f>'мкр 53'!J6</f>
        <v>0</v>
      </c>
      <c r="M6" s="40">
        <f>'мкр 54'!J6</f>
        <v>0</v>
      </c>
      <c r="N6" s="68">
        <f>'мкр 55'!J6</f>
        <v>0</v>
      </c>
      <c r="O6" s="68">
        <f>'мкр 56'!J6</f>
        <v>0</v>
      </c>
      <c r="P6" s="144">
        <f>Академ!J6</f>
        <v>0</v>
      </c>
    </row>
    <row r="7" spans="1:21">
      <c r="A7" s="7" t="s">
        <v>59</v>
      </c>
      <c r="B7" s="548"/>
      <c r="C7" s="549"/>
      <c r="D7" s="548"/>
      <c r="E7" s="549"/>
      <c r="F7" s="548"/>
      <c r="G7" s="549"/>
      <c r="H7" s="548"/>
      <c r="I7" s="549"/>
      <c r="J7" s="14">
        <f t="shared" si="1"/>
        <v>6</v>
      </c>
      <c r="K7" s="46">
        <f>МКД!J7</f>
        <v>6</v>
      </c>
      <c r="L7" s="47">
        <f>'мкр 53'!J7</f>
        <v>0</v>
      </c>
      <c r="M7" s="40">
        <f>'мкр 54'!J7</f>
        <v>0</v>
      </c>
      <c r="N7" s="68">
        <f>'мкр 55'!J7</f>
        <v>0</v>
      </c>
      <c r="O7" s="68">
        <f>'мкр 56'!J7</f>
        <v>0</v>
      </c>
      <c r="P7" s="144">
        <f>Академ!J7</f>
        <v>0</v>
      </c>
    </row>
    <row r="8" spans="1:21">
      <c r="A8" s="7" t="s">
        <v>4</v>
      </c>
      <c r="B8" s="548"/>
      <c r="C8" s="549"/>
      <c r="D8" s="548"/>
      <c r="E8" s="549"/>
      <c r="F8" s="548"/>
      <c r="G8" s="549"/>
      <c r="H8" s="548"/>
      <c r="I8" s="549"/>
      <c r="J8" s="14">
        <f t="shared" si="1"/>
        <v>4</v>
      </c>
      <c r="K8" s="46">
        <f>МКД!J8</f>
        <v>4</v>
      </c>
      <c r="L8" s="47">
        <f>'мкр 53'!J8</f>
        <v>0</v>
      </c>
      <c r="M8" s="40">
        <f>'мкр 54'!J8</f>
        <v>0</v>
      </c>
      <c r="N8" s="68">
        <f>'мкр 55'!J8</f>
        <v>0</v>
      </c>
      <c r="O8" s="68">
        <f>'мкр 56'!J8</f>
        <v>0</v>
      </c>
      <c r="P8" s="144">
        <f>Академ!J8</f>
        <v>0</v>
      </c>
    </row>
    <row r="9" spans="1:21">
      <c r="A9" s="7" t="s">
        <v>104</v>
      </c>
      <c r="B9" s="548"/>
      <c r="C9" s="549"/>
      <c r="D9" s="548"/>
      <c r="E9" s="549"/>
      <c r="F9" s="548"/>
      <c r="G9" s="549"/>
      <c r="H9" s="548"/>
      <c r="I9" s="549"/>
      <c r="J9" s="14"/>
      <c r="K9" s="46"/>
      <c r="L9" s="47"/>
      <c r="M9" s="40"/>
      <c r="N9" s="68"/>
      <c r="O9" s="68"/>
      <c r="P9" s="144"/>
    </row>
    <row r="10" spans="1:21">
      <c r="A10" s="7" t="s">
        <v>121</v>
      </c>
      <c r="B10" s="152"/>
      <c r="C10" s="153"/>
      <c r="D10" s="152"/>
      <c r="E10" s="153"/>
      <c r="F10" s="152"/>
      <c r="G10" s="153"/>
      <c r="H10" s="152"/>
      <c r="I10" s="153"/>
      <c r="J10" s="14">
        <f t="shared" si="1"/>
        <v>6</v>
      </c>
      <c r="K10" s="46">
        <f>МКД!J10</f>
        <v>6</v>
      </c>
      <c r="L10" s="47">
        <f>'мкр 53'!J10</f>
        <v>0</v>
      </c>
      <c r="M10" s="40">
        <f>'мкр 54'!J10</f>
        <v>0</v>
      </c>
      <c r="N10" s="68">
        <f>'мкр 55'!J10</f>
        <v>0</v>
      </c>
      <c r="O10" s="68">
        <f>'мкр 56'!J10</f>
        <v>0</v>
      </c>
      <c r="P10" s="144">
        <f>Академ!J10</f>
        <v>0</v>
      </c>
    </row>
    <row r="11" spans="1:21">
      <c r="A11" s="15" t="s">
        <v>127</v>
      </c>
      <c r="B11" s="15"/>
      <c r="C11" s="195"/>
      <c r="D11" s="15"/>
      <c r="E11" s="195"/>
      <c r="F11" s="195"/>
      <c r="G11" s="195"/>
      <c r="H11" s="195"/>
      <c r="I11" s="195"/>
      <c r="J11" s="17">
        <f>SUM(K11:P11)</f>
        <v>2370615.4891619198</v>
      </c>
      <c r="K11" s="48">
        <f>SUM(K12:K28)</f>
        <v>2370615.4891619198</v>
      </c>
      <c r="L11" s="48">
        <f t="shared" ref="L11:P11" si="2">SUM(L12:L28)</f>
        <v>0</v>
      </c>
      <c r="M11" s="48">
        <f t="shared" si="2"/>
        <v>0</v>
      </c>
      <c r="N11" s="48">
        <f t="shared" si="2"/>
        <v>0</v>
      </c>
      <c r="O11" s="48">
        <f t="shared" si="2"/>
        <v>0</v>
      </c>
      <c r="P11" s="48">
        <f t="shared" si="2"/>
        <v>0</v>
      </c>
      <c r="R11" s="424"/>
    </row>
    <row r="12" spans="1:21">
      <c r="A12" s="19" t="str">
        <f>МКД!A12</f>
        <v>Заработная плата (уборка подъездов)</v>
      </c>
      <c r="B12" s="20">
        <f>МКД!B12</f>
        <v>1.24</v>
      </c>
      <c r="C12" s="149">
        <f>B12/B$30</f>
        <v>8.9920232052211738E-2</v>
      </c>
      <c r="D12" s="20">
        <f>B12</f>
        <v>1.24</v>
      </c>
      <c r="E12" s="149">
        <f>D12/D$30</f>
        <v>8.9920232052211738E-2</v>
      </c>
      <c r="F12" s="20">
        <f>МКД!F12</f>
        <v>1.302</v>
      </c>
      <c r="G12" s="149">
        <f t="shared" ref="G12:G28" si="3">F12/F$30</f>
        <v>8.2771527418468965E-2</v>
      </c>
      <c r="H12" s="20">
        <f>F12</f>
        <v>1.302</v>
      </c>
      <c r="I12" s="149">
        <f t="shared" ref="I12:I28" si="4">H12/H$30</f>
        <v>8.2771527418468965E-2</v>
      </c>
      <c r="J12" s="17">
        <f t="shared" ref="J12:J28" si="5">SUM(K12:P12)</f>
        <v>202745.10880000002</v>
      </c>
      <c r="K12" s="48">
        <f>МКД!J12</f>
        <v>202745.10880000002</v>
      </c>
      <c r="L12" s="48">
        <f>'мкр 53'!J12</f>
        <v>0</v>
      </c>
      <c r="M12" s="48">
        <f>'мкр 54'!J12</f>
        <v>0</v>
      </c>
      <c r="N12" s="48">
        <f>'мкр 55'!J12</f>
        <v>0</v>
      </c>
      <c r="O12" s="142">
        <f>'мкр 56'!J12</f>
        <v>0</v>
      </c>
      <c r="P12" s="25">
        <f>Академ!J12</f>
        <v>0</v>
      </c>
      <c r="R12" s="424"/>
    </row>
    <row r="13" spans="1:21">
      <c r="A13" s="19" t="str">
        <f>МКД!A13</f>
        <v>Заработная плата (уборка территории)</v>
      </c>
      <c r="B13" s="20">
        <f>МКД!B13</f>
        <v>1.24</v>
      </c>
      <c r="C13" s="149">
        <f>B13/B$30</f>
        <v>8.9920232052211738E-2</v>
      </c>
      <c r="D13" s="20">
        <f t="shared" ref="D13:D28" si="6">B13</f>
        <v>1.24</v>
      </c>
      <c r="E13" s="149">
        <f>D13/D$30</f>
        <v>8.9920232052211738E-2</v>
      </c>
      <c r="F13" s="20">
        <f>МКД!F13</f>
        <v>1.302</v>
      </c>
      <c r="G13" s="149">
        <f t="shared" si="3"/>
        <v>8.2771527418468965E-2</v>
      </c>
      <c r="H13" s="20">
        <f t="shared" ref="H13:H28" si="7">F13</f>
        <v>1.302</v>
      </c>
      <c r="I13" s="149">
        <f t="shared" si="4"/>
        <v>8.2771527418468965E-2</v>
      </c>
      <c r="J13" s="17">
        <f t="shared" si="5"/>
        <v>202745.10880000002</v>
      </c>
      <c r="K13" s="48">
        <f>МКД!J13</f>
        <v>202745.10880000002</v>
      </c>
      <c r="L13" s="48">
        <f>'мкр 53'!J13</f>
        <v>0</v>
      </c>
      <c r="M13" s="48">
        <f>'мкр 54'!J13</f>
        <v>0</v>
      </c>
      <c r="N13" s="48">
        <f>'мкр 55'!J13</f>
        <v>0</v>
      </c>
      <c r="O13" s="142">
        <f>'мкр 56'!J13</f>
        <v>0</v>
      </c>
      <c r="P13" s="25">
        <f>Академ!J13</f>
        <v>0</v>
      </c>
      <c r="R13" s="424"/>
      <c r="T13" s="187"/>
      <c r="U13" s="187"/>
    </row>
    <row r="14" spans="1:21">
      <c r="A14" s="19" t="str">
        <f>МКД!A14</f>
        <v>Содержание придомовой территории (в т.ч.аренда техники)</v>
      </c>
      <c r="B14" s="20">
        <f>МКД!B14</f>
        <v>0.45100000000000001</v>
      </c>
      <c r="C14" s="149">
        <f>B14/B$30</f>
        <v>3.2704858593183464E-2</v>
      </c>
      <c r="D14" s="20">
        <f t="shared" si="6"/>
        <v>0.45100000000000001</v>
      </c>
      <c r="E14" s="149">
        <f>D14/D$30</f>
        <v>3.2704858593183464E-2</v>
      </c>
      <c r="F14" s="20">
        <f>МКД!F14</f>
        <v>0.8747959999999998</v>
      </c>
      <c r="G14" s="149">
        <f t="shared" si="3"/>
        <v>5.5613057680158957E-2</v>
      </c>
      <c r="H14" s="20">
        <f t="shared" si="7"/>
        <v>0.8747959999999998</v>
      </c>
      <c r="I14" s="149">
        <f t="shared" si="4"/>
        <v>5.5613057680158957E-2</v>
      </c>
      <c r="J14" s="17">
        <f t="shared" si="5"/>
        <v>110925.59042239998</v>
      </c>
      <c r="K14" s="48">
        <f>МКД!J14</f>
        <v>110925.59042239998</v>
      </c>
      <c r="L14" s="48">
        <f>'мкр 53'!J14</f>
        <v>0</v>
      </c>
      <c r="M14" s="48">
        <f>'мкр 54'!J14</f>
        <v>0</v>
      </c>
      <c r="N14" s="48">
        <f>'мкр 55'!J14</f>
        <v>0</v>
      </c>
      <c r="O14" s="142">
        <f>'мкр 56'!J14</f>
        <v>0</v>
      </c>
      <c r="P14" s="25">
        <f>Академ!J14</f>
        <v>0</v>
      </c>
      <c r="R14" s="424"/>
    </row>
    <row r="15" spans="1:21">
      <c r="A15" s="19" t="str">
        <f>МКД!A15</f>
        <v>Обслуживание контейнерных площадок</v>
      </c>
      <c r="B15" s="20"/>
      <c r="C15" s="149"/>
      <c r="D15" s="20"/>
      <c r="E15" s="149"/>
      <c r="F15" s="20">
        <f>МКД!F15</f>
        <v>0.56000000000000005</v>
      </c>
      <c r="G15" s="149">
        <f t="shared" si="3"/>
        <v>3.5600656954180201E-2</v>
      </c>
      <c r="H15" s="20">
        <f t="shared" si="7"/>
        <v>0.56000000000000005</v>
      </c>
      <c r="I15" s="149">
        <f t="shared" si="4"/>
        <v>3.5600656954180201E-2</v>
      </c>
      <c r="J15" s="17">
        <f t="shared" si="5"/>
        <v>51897.663999999997</v>
      </c>
      <c r="K15" s="48">
        <f>МКД!J15</f>
        <v>51897.663999999997</v>
      </c>
      <c r="L15" s="48">
        <f>'мкр 53'!J15</f>
        <v>0</v>
      </c>
      <c r="M15" s="48">
        <f>'мкр 54'!J15</f>
        <v>0</v>
      </c>
      <c r="N15" s="48">
        <f>'мкр 55'!J15</f>
        <v>0</v>
      </c>
      <c r="O15" s="142">
        <f>'мкр 56'!J15</f>
        <v>0</v>
      </c>
      <c r="P15" s="25">
        <f>Академ!J15</f>
        <v>0</v>
      </c>
      <c r="R15" s="424"/>
    </row>
    <row r="16" spans="1:21">
      <c r="A16" s="19" t="str">
        <f>МКД!A16</f>
        <v>Заработная плата (техобслуживание и ремонт)</v>
      </c>
      <c r="B16" s="20">
        <f>МКД!B16</f>
        <v>4.1440000000000001</v>
      </c>
      <c r="C16" s="149">
        <f t="shared" ref="C16:C28" si="8">B16/B$30</f>
        <v>0.30050761421319794</v>
      </c>
      <c r="D16" s="20">
        <f t="shared" si="6"/>
        <v>4.1440000000000001</v>
      </c>
      <c r="E16" s="149">
        <f t="shared" ref="E16:E28" si="9">D16/D$30</f>
        <v>0.30050761421319794</v>
      </c>
      <c r="F16" s="20">
        <f>МКД!F16</f>
        <v>4.1564000000000005</v>
      </c>
      <c r="G16" s="149">
        <f t="shared" si="3"/>
        <v>0.26423316172206179</v>
      </c>
      <c r="H16" s="20">
        <f t="shared" si="7"/>
        <v>4.1564000000000005</v>
      </c>
      <c r="I16" s="149">
        <f t="shared" si="4"/>
        <v>0.26423316172206179</v>
      </c>
      <c r="J16" s="17">
        <f t="shared" si="5"/>
        <v>659508.10015999991</v>
      </c>
      <c r="K16" s="48">
        <f>МКД!J16</f>
        <v>659508.10015999991</v>
      </c>
      <c r="L16" s="48">
        <f>'мкр 53'!J16</f>
        <v>0</v>
      </c>
      <c r="M16" s="48">
        <f>'мкр 54'!J16</f>
        <v>0</v>
      </c>
      <c r="N16" s="48">
        <f>'мкр 55'!J16</f>
        <v>0</v>
      </c>
      <c r="O16" s="142">
        <f>'мкр 56'!J16</f>
        <v>0</v>
      </c>
      <c r="P16" s="25">
        <f>Академ!J16</f>
        <v>0</v>
      </c>
      <c r="R16" s="424"/>
      <c r="S16" s="424"/>
    </row>
    <row r="17" spans="1:18">
      <c r="A17" s="19" t="str">
        <f>МКД!A17</f>
        <v>Отчисления от заработной платы</v>
      </c>
      <c r="B17" s="20">
        <f>МКД!B17</f>
        <v>1.99</v>
      </c>
      <c r="C17" s="149">
        <f t="shared" si="8"/>
        <v>0.14430746918056561</v>
      </c>
      <c r="D17" s="20">
        <f t="shared" si="6"/>
        <v>1.99</v>
      </c>
      <c r="E17" s="149">
        <f t="shared" si="9"/>
        <v>0.14430746918056561</v>
      </c>
      <c r="F17" s="20">
        <f>МКД!F17</f>
        <v>2.0416408000000001</v>
      </c>
      <c r="G17" s="149">
        <f t="shared" si="3"/>
        <v>0.1297924174008179</v>
      </c>
      <c r="H17" s="20">
        <f t="shared" si="7"/>
        <v>2.0416408000000001</v>
      </c>
      <c r="I17" s="149">
        <f t="shared" si="4"/>
        <v>0.1297924174008179</v>
      </c>
      <c r="J17" s="17">
        <f t="shared" si="5"/>
        <v>320937.87615551997</v>
      </c>
      <c r="K17" s="48">
        <f>МКД!J17</f>
        <v>320937.87615551997</v>
      </c>
      <c r="L17" s="48">
        <f>'мкр 53'!J17</f>
        <v>0</v>
      </c>
      <c r="M17" s="48">
        <f>'мкр 54'!J17</f>
        <v>0</v>
      </c>
      <c r="N17" s="48">
        <f>'мкр 55'!J17</f>
        <v>0</v>
      </c>
      <c r="O17" s="142">
        <f>'мкр 56'!J17</f>
        <v>0</v>
      </c>
      <c r="P17" s="25">
        <f>Академ!J17</f>
        <v>0</v>
      </c>
      <c r="R17" s="424"/>
    </row>
    <row r="18" spans="1:18">
      <c r="A18" s="19" t="str">
        <f>МКД!A18</f>
        <v>Материалы, оборудование, инструменты</v>
      </c>
      <c r="B18" s="20">
        <f>МКД!B18</f>
        <v>1.0449999999999999</v>
      </c>
      <c r="C18" s="149">
        <f t="shared" si="8"/>
        <v>7.5779550398839726E-2</v>
      </c>
      <c r="D18" s="20">
        <f t="shared" si="6"/>
        <v>1.0449999999999999</v>
      </c>
      <c r="E18" s="149">
        <f t="shared" si="9"/>
        <v>7.5779550398839726E-2</v>
      </c>
      <c r="F18" s="20">
        <f>МКД!F18</f>
        <v>1.5026999999999999</v>
      </c>
      <c r="G18" s="149">
        <f t="shared" si="3"/>
        <v>9.5530548580440328E-2</v>
      </c>
      <c r="H18" s="20">
        <f t="shared" si="7"/>
        <v>1.5026999999999999</v>
      </c>
      <c r="I18" s="149">
        <f t="shared" si="4"/>
        <v>9.5530548580440328E-2</v>
      </c>
      <c r="J18" s="17">
        <f t="shared" si="5"/>
        <v>208436.64087999999</v>
      </c>
      <c r="K18" s="48">
        <f>МКД!J18</f>
        <v>208436.64087999999</v>
      </c>
      <c r="L18" s="48">
        <f>'мкр 53'!J18</f>
        <v>0</v>
      </c>
      <c r="M18" s="48">
        <f>'мкр 54'!J18</f>
        <v>0</v>
      </c>
      <c r="N18" s="48">
        <f>'мкр 55'!J18</f>
        <v>0</v>
      </c>
      <c r="O18" s="142">
        <f>'мкр 56'!J18</f>
        <v>0</v>
      </c>
      <c r="P18" s="25">
        <f>Академ!J18</f>
        <v>0</v>
      </c>
      <c r="R18" s="424"/>
    </row>
    <row r="19" spans="1:18">
      <c r="A19" s="19" t="str">
        <f>МКД!A19</f>
        <v>Охрана труда</v>
      </c>
      <c r="B19" s="20">
        <f>МКД!B19</f>
        <v>0.12100000000000001</v>
      </c>
      <c r="C19" s="149">
        <f t="shared" si="8"/>
        <v>8.7744742567077601E-3</v>
      </c>
      <c r="D19" s="20">
        <f t="shared" si="6"/>
        <v>0.12100000000000001</v>
      </c>
      <c r="E19" s="149">
        <f t="shared" si="9"/>
        <v>8.7744742567077601E-3</v>
      </c>
      <c r="F19" s="20">
        <f>МКД!F19</f>
        <v>0.12947000000000003</v>
      </c>
      <c r="G19" s="149">
        <f t="shared" si="3"/>
        <v>8.2307447426030553E-3</v>
      </c>
      <c r="H19" s="20">
        <f t="shared" si="7"/>
        <v>0.12947000000000003</v>
      </c>
      <c r="I19" s="149">
        <f t="shared" si="4"/>
        <v>8.2307447426030553E-3</v>
      </c>
      <c r="J19" s="17">
        <f t="shared" si="5"/>
        <v>20008.270568000004</v>
      </c>
      <c r="K19" s="48">
        <f>МКД!J19</f>
        <v>20008.270568000004</v>
      </c>
      <c r="L19" s="48">
        <f>'мкр 53'!J19</f>
        <v>0</v>
      </c>
      <c r="M19" s="48">
        <f>'мкр 54'!J19</f>
        <v>0</v>
      </c>
      <c r="N19" s="48">
        <f>'мкр 55'!J19</f>
        <v>0</v>
      </c>
      <c r="O19" s="142">
        <f>'мкр 56'!J19</f>
        <v>0</v>
      </c>
      <c r="P19" s="25">
        <f>Академ!J19</f>
        <v>0</v>
      </c>
      <c r="R19" s="424"/>
    </row>
    <row r="20" spans="1:18">
      <c r="A20" s="19" t="str">
        <f>МКД!A20</f>
        <v>Транспортно-экспедиционные услуги</v>
      </c>
      <c r="B20" s="20">
        <f>МКД!B20</f>
        <v>1.1000000000000001E-2</v>
      </c>
      <c r="C20" s="149">
        <f t="shared" si="8"/>
        <v>7.9767947788252362E-4</v>
      </c>
      <c r="D20" s="20">
        <f t="shared" si="6"/>
        <v>1.1000000000000001E-2</v>
      </c>
      <c r="E20" s="149">
        <f t="shared" si="9"/>
        <v>7.9767947788252362E-4</v>
      </c>
      <c r="F20" s="20">
        <f>МКД!F20</f>
        <v>1.2100000000000001E-2</v>
      </c>
      <c r="G20" s="149">
        <f t="shared" si="3"/>
        <v>7.6922848061710802E-4</v>
      </c>
      <c r="H20" s="20">
        <f t="shared" si="7"/>
        <v>1.2100000000000001E-2</v>
      </c>
      <c r="I20" s="149">
        <f t="shared" si="4"/>
        <v>7.6922848061710802E-4</v>
      </c>
      <c r="J20" s="17">
        <f t="shared" si="5"/>
        <v>1849.5162399999999</v>
      </c>
      <c r="K20" s="48">
        <f>МКД!J20</f>
        <v>1849.5162399999999</v>
      </c>
      <c r="L20" s="48">
        <f>'мкр 53'!J20</f>
        <v>0</v>
      </c>
      <c r="M20" s="48">
        <f>'мкр 54'!J20</f>
        <v>0</v>
      </c>
      <c r="N20" s="48">
        <f>'мкр 55'!J20</f>
        <v>0</v>
      </c>
      <c r="O20" s="142">
        <f>'мкр 56'!J20</f>
        <v>0</v>
      </c>
      <c r="P20" s="25">
        <f>Академ!J20</f>
        <v>0</v>
      </c>
      <c r="R20" s="424"/>
    </row>
    <row r="21" spans="1:18">
      <c r="A21" s="19" t="str">
        <f>МКД!A21</f>
        <v>Аварийно-диспетчерское  обслуживание (по договору подряда)</v>
      </c>
      <c r="B21" s="20">
        <f>МКД!B21</f>
        <v>0.22000000000000003</v>
      </c>
      <c r="C21" s="149">
        <f t="shared" si="8"/>
        <v>1.5953589557650472E-2</v>
      </c>
      <c r="D21" s="20">
        <f t="shared" si="6"/>
        <v>0.22000000000000003</v>
      </c>
      <c r="E21" s="149">
        <f t="shared" si="9"/>
        <v>1.5953589557650472E-2</v>
      </c>
      <c r="F21" s="20">
        <f>МКД!F21</f>
        <v>0.11</v>
      </c>
      <c r="G21" s="149">
        <f t="shared" si="3"/>
        <v>6.9929861874282531E-3</v>
      </c>
      <c r="H21" s="20">
        <f t="shared" si="7"/>
        <v>0.11</v>
      </c>
      <c r="I21" s="149">
        <f t="shared" si="4"/>
        <v>6.9929861874282531E-3</v>
      </c>
      <c r="J21" s="17">
        <f t="shared" si="5"/>
        <v>24757.303999999996</v>
      </c>
      <c r="K21" s="48">
        <f>МКД!J21</f>
        <v>24757.303999999996</v>
      </c>
      <c r="L21" s="48">
        <f>'мкр 53'!J21</f>
        <v>0</v>
      </c>
      <c r="M21" s="48">
        <f>'мкр 54'!J21</f>
        <v>0</v>
      </c>
      <c r="N21" s="48">
        <f>'мкр 55'!J21</f>
        <v>0</v>
      </c>
      <c r="O21" s="142">
        <f>'мкр 56'!J21</f>
        <v>0</v>
      </c>
      <c r="P21" s="25">
        <f>Академ!J21</f>
        <v>0</v>
      </c>
      <c r="R21" s="424"/>
    </row>
    <row r="22" spans="1:18">
      <c r="A22" s="19" t="str">
        <f>МКД!A22</f>
        <v>Дератизация, дезинсекция (по договору подряда)</v>
      </c>
      <c r="B22" s="20">
        <f>МКД!B22</f>
        <v>4.2000000000000003E-2</v>
      </c>
      <c r="C22" s="149">
        <f t="shared" si="8"/>
        <v>3.0456852791878172E-3</v>
      </c>
      <c r="D22" s="20">
        <f t="shared" si="6"/>
        <v>4.2000000000000003E-2</v>
      </c>
      <c r="E22" s="149">
        <f t="shared" si="9"/>
        <v>3.0456852791878172E-3</v>
      </c>
      <c r="F22" s="20">
        <f>МКД!F22</f>
        <v>4.4940000000000008E-2</v>
      </c>
      <c r="G22" s="149">
        <f t="shared" si="3"/>
        <v>2.8569527205729614E-3</v>
      </c>
      <c r="H22" s="20">
        <f t="shared" si="7"/>
        <v>4.4940000000000008E-2</v>
      </c>
      <c r="I22" s="149">
        <f t="shared" si="4"/>
        <v>2.8569527205729614E-3</v>
      </c>
      <c r="J22" s="17">
        <f t="shared" si="5"/>
        <v>6945.0195359999998</v>
      </c>
      <c r="K22" s="48">
        <f>МКД!J22</f>
        <v>6945.0195359999998</v>
      </c>
      <c r="L22" s="48">
        <f>'мкр 53'!J22</f>
        <v>0</v>
      </c>
      <c r="M22" s="48">
        <f>'мкр 54'!J22</f>
        <v>0</v>
      </c>
      <c r="N22" s="48">
        <f>'мкр 55'!J22</f>
        <v>0</v>
      </c>
      <c r="O22" s="142">
        <f>'мкр 56'!J22</f>
        <v>0</v>
      </c>
      <c r="P22" s="25">
        <f>Академ!J22</f>
        <v>0</v>
      </c>
      <c r="R22" s="424"/>
    </row>
    <row r="23" spans="1:18">
      <c r="A23" s="19" t="str">
        <f>МКД!A23</f>
        <v>Обследование тех.сост. АПС и ДУ (по договору подряда)</v>
      </c>
      <c r="B23" s="20">
        <f>МКД!B23</f>
        <v>0.22000000000000003</v>
      </c>
      <c r="C23" s="149">
        <f t="shared" si="8"/>
        <v>1.5953589557650472E-2</v>
      </c>
      <c r="D23" s="20">
        <f t="shared" si="6"/>
        <v>0.22000000000000003</v>
      </c>
      <c r="E23" s="149">
        <f t="shared" si="9"/>
        <v>1.5953589557650472E-2</v>
      </c>
      <c r="F23" s="20">
        <f>МКД!F23</f>
        <v>0.35099999999999998</v>
      </c>
      <c r="G23" s="149">
        <f t="shared" si="3"/>
        <v>2.2313983198066517E-2</v>
      </c>
      <c r="H23" s="20">
        <f t="shared" si="7"/>
        <v>0.35099999999999998</v>
      </c>
      <c r="I23" s="149">
        <f t="shared" si="4"/>
        <v>2.2313983198066517E-2</v>
      </c>
      <c r="J23" s="17">
        <f t="shared" si="5"/>
        <v>47091.8344</v>
      </c>
      <c r="K23" s="48">
        <f>МКД!J23</f>
        <v>47091.8344</v>
      </c>
      <c r="L23" s="48">
        <f>'мкр 53'!J23</f>
        <v>0</v>
      </c>
      <c r="M23" s="48">
        <f>'мкр 54'!J23</f>
        <v>0</v>
      </c>
      <c r="N23" s="48">
        <f>'мкр 55'!J23</f>
        <v>0</v>
      </c>
      <c r="O23" s="142">
        <f>'мкр 56'!J23</f>
        <v>0</v>
      </c>
      <c r="P23" s="25">
        <f>Академ!J23</f>
        <v>0</v>
      </c>
      <c r="R23" s="424"/>
    </row>
    <row r="24" spans="1:18">
      <c r="A24" s="19" t="str">
        <f>МКД!A24</f>
        <v xml:space="preserve">Обслуживание и поверка ОПУ </v>
      </c>
      <c r="B24" s="20">
        <f>МКД!B24</f>
        <v>0.23</v>
      </c>
      <c r="C24" s="149">
        <f t="shared" si="8"/>
        <v>1.6678752719361856E-2</v>
      </c>
      <c r="D24" s="20">
        <f t="shared" si="6"/>
        <v>0.23</v>
      </c>
      <c r="E24" s="149">
        <f t="shared" si="9"/>
        <v>1.6678752719361856E-2</v>
      </c>
      <c r="F24" s="20">
        <f>МКД!F24</f>
        <v>0.25</v>
      </c>
      <c r="G24" s="149">
        <f t="shared" si="3"/>
        <v>1.5893150425973303E-2</v>
      </c>
      <c r="H24" s="20">
        <f t="shared" si="7"/>
        <v>0.25</v>
      </c>
      <c r="I24" s="149">
        <f t="shared" si="4"/>
        <v>1.5893150425973303E-2</v>
      </c>
      <c r="J24" s="17">
        <f t="shared" si="5"/>
        <v>38393.679999999993</v>
      </c>
      <c r="K24" s="48">
        <f>МКД!J24</f>
        <v>38393.679999999993</v>
      </c>
      <c r="L24" s="48">
        <f>'мкр 53'!J24</f>
        <v>0</v>
      </c>
      <c r="M24" s="48">
        <f>'мкр 54'!J24</f>
        <v>0</v>
      </c>
      <c r="N24" s="48">
        <f>'мкр 55'!J24</f>
        <v>0</v>
      </c>
      <c r="O24" s="142">
        <f>'мкр 56'!J24</f>
        <v>0</v>
      </c>
      <c r="P24" s="25">
        <f>Академ!J24</f>
        <v>0</v>
      </c>
      <c r="R24" s="424"/>
    </row>
    <row r="25" spans="1:18">
      <c r="A25" s="19" t="str">
        <f>МКД!A25</f>
        <v>Прочие услуги</v>
      </c>
      <c r="B25" s="20">
        <f>МКД!B25</f>
        <v>0.13200000000000001</v>
      </c>
      <c r="C25" s="149">
        <f t="shared" si="8"/>
        <v>9.5721537345902826E-3</v>
      </c>
      <c r="D25" s="20">
        <f t="shared" si="6"/>
        <v>0.13200000000000001</v>
      </c>
      <c r="E25" s="149">
        <f t="shared" si="9"/>
        <v>9.5721537345902826E-3</v>
      </c>
      <c r="F25" s="20">
        <f>МКД!F25</f>
        <v>0.14520000000000002</v>
      </c>
      <c r="G25" s="149">
        <f t="shared" si="3"/>
        <v>9.2307417674052962E-3</v>
      </c>
      <c r="H25" s="20">
        <f t="shared" si="7"/>
        <v>0.14520000000000002</v>
      </c>
      <c r="I25" s="149">
        <f t="shared" si="4"/>
        <v>9.2307417674052962E-3</v>
      </c>
      <c r="J25" s="17">
        <f t="shared" si="5"/>
        <v>22194.194880000003</v>
      </c>
      <c r="K25" s="48">
        <f>МКД!J25</f>
        <v>22194.194880000003</v>
      </c>
      <c r="L25" s="48">
        <f>'мкр 53'!J25</f>
        <v>0</v>
      </c>
      <c r="M25" s="48">
        <f>'мкр 54'!J25</f>
        <v>0</v>
      </c>
      <c r="N25" s="48">
        <f>'мкр 55'!J25</f>
        <v>0</v>
      </c>
      <c r="O25" s="142">
        <f>'мкр 56'!J25</f>
        <v>0</v>
      </c>
      <c r="P25" s="25">
        <f>Академ!J25</f>
        <v>0</v>
      </c>
      <c r="R25" s="424"/>
    </row>
    <row r="26" spans="1:18">
      <c r="A26" s="19" t="str">
        <f>МКД!A26</f>
        <v>Банковские расходы</v>
      </c>
      <c r="B26" s="20">
        <f>МКД!B26</f>
        <v>0.627</v>
      </c>
      <c r="C26" s="149">
        <f t="shared" si="8"/>
        <v>4.5467730239303839E-2</v>
      </c>
      <c r="D26" s="20">
        <f t="shared" si="6"/>
        <v>0.627</v>
      </c>
      <c r="E26" s="149">
        <f t="shared" si="9"/>
        <v>4.5467730239303839E-2</v>
      </c>
      <c r="F26" s="20">
        <f>МКД!F26</f>
        <v>0.6070000000000001</v>
      </c>
      <c r="G26" s="149">
        <f t="shared" si="3"/>
        <v>3.8588569234263188E-2</v>
      </c>
      <c r="H26" s="20">
        <f t="shared" si="7"/>
        <v>0.6070000000000001</v>
      </c>
      <c r="I26" s="149">
        <f t="shared" si="4"/>
        <v>3.8588569234263188E-2</v>
      </c>
      <c r="J26" s="17">
        <f t="shared" si="5"/>
        <v>97758.252800000002</v>
      </c>
      <c r="K26" s="48">
        <f>МКД!J26</f>
        <v>97758.252800000002</v>
      </c>
      <c r="L26" s="48">
        <f>'мкр 53'!J26</f>
        <v>0</v>
      </c>
      <c r="M26" s="48">
        <f>'мкр 54'!J26</f>
        <v>0</v>
      </c>
      <c r="N26" s="48">
        <f>'мкр 55'!J26</f>
        <v>0</v>
      </c>
      <c r="O26" s="142">
        <f>'мкр 56'!J26</f>
        <v>0</v>
      </c>
      <c r="P26" s="25">
        <f>Академ!J26</f>
        <v>0</v>
      </c>
      <c r="R26" s="424"/>
    </row>
    <row r="27" spans="1:18">
      <c r="A27" s="19" t="str">
        <f>МКД!A27</f>
        <v>Налоги</v>
      </c>
      <c r="B27" s="20">
        <f>МКД!B27</f>
        <v>0.69799999999999995</v>
      </c>
      <c r="C27" s="149">
        <f t="shared" si="8"/>
        <v>5.0616388687454668E-2</v>
      </c>
      <c r="D27" s="20">
        <f t="shared" si="6"/>
        <v>0.69799999999999995</v>
      </c>
      <c r="E27" s="149">
        <f t="shared" si="9"/>
        <v>5.0616388687454668E-2</v>
      </c>
      <c r="F27" s="20">
        <f>МКД!F27</f>
        <v>0.76780000000000004</v>
      </c>
      <c r="G27" s="149">
        <f t="shared" si="3"/>
        <v>4.8811043588249212E-2</v>
      </c>
      <c r="H27" s="20">
        <f t="shared" si="7"/>
        <v>0.76780000000000004</v>
      </c>
      <c r="I27" s="149">
        <f t="shared" si="4"/>
        <v>4.8811043588249212E-2</v>
      </c>
      <c r="J27" s="17">
        <f t="shared" si="5"/>
        <v>117360.21231999999</v>
      </c>
      <c r="K27" s="48">
        <f>МКД!J27</f>
        <v>117360.21231999999</v>
      </c>
      <c r="L27" s="48">
        <f>'мкр 53'!J27</f>
        <v>0</v>
      </c>
      <c r="M27" s="48">
        <f>'мкр 54'!J27</f>
        <v>0</v>
      </c>
      <c r="N27" s="48">
        <f>'мкр 55'!J27</f>
        <v>0</v>
      </c>
      <c r="O27" s="142">
        <f>'мкр 56'!J27</f>
        <v>0</v>
      </c>
      <c r="P27" s="25">
        <f>Академ!J27</f>
        <v>0</v>
      </c>
      <c r="R27" s="424"/>
    </row>
    <row r="28" spans="1:18">
      <c r="A28" s="19" t="str">
        <f>МКД!A28</f>
        <v>Расходы на управление</v>
      </c>
      <c r="B28" s="20">
        <f>МКД!B28</f>
        <v>1.379</v>
      </c>
      <c r="C28" s="149">
        <f t="shared" si="8"/>
        <v>9.9999999999999992E-2</v>
      </c>
      <c r="D28" s="20">
        <f t="shared" si="6"/>
        <v>1.379</v>
      </c>
      <c r="E28" s="149">
        <f t="shared" si="9"/>
        <v>9.9999999999999992E-2</v>
      </c>
      <c r="F28" s="20">
        <f>МКД!F28</f>
        <v>1.5730000000000002</v>
      </c>
      <c r="G28" s="149">
        <f t="shared" si="3"/>
        <v>9.9999702480224037E-2</v>
      </c>
      <c r="H28" s="20">
        <f t="shared" si="7"/>
        <v>1.5730000000000002</v>
      </c>
      <c r="I28" s="149">
        <f t="shared" si="4"/>
        <v>9.9999702480224037E-2</v>
      </c>
      <c r="J28" s="17">
        <f t="shared" si="5"/>
        <v>237061.1152</v>
      </c>
      <c r="K28" s="48">
        <f>МКД!J28</f>
        <v>237061.1152</v>
      </c>
      <c r="L28" s="48">
        <f>'мкр 53'!J28</f>
        <v>0</v>
      </c>
      <c r="M28" s="48">
        <f>'мкр 54'!J28</f>
        <v>0</v>
      </c>
      <c r="N28" s="48">
        <f>'мкр 55'!J28</f>
        <v>0</v>
      </c>
      <c r="O28" s="142">
        <f>'мкр 56'!J28</f>
        <v>0</v>
      </c>
      <c r="P28" s="25">
        <f>Академ!J28</f>
        <v>0</v>
      </c>
      <c r="R28" s="424"/>
    </row>
    <row r="29" spans="1:18">
      <c r="A29" s="201"/>
      <c r="B29" s="20"/>
      <c r="C29" s="21"/>
      <c r="D29" s="20"/>
      <c r="E29" s="21"/>
      <c r="F29" s="20"/>
      <c r="G29" s="21"/>
      <c r="H29" s="20"/>
      <c r="I29" s="21"/>
      <c r="J29" s="17"/>
      <c r="K29" s="48"/>
      <c r="L29" s="48"/>
      <c r="M29" s="48"/>
      <c r="N29" s="48"/>
      <c r="O29" s="142"/>
      <c r="P29" s="25"/>
    </row>
    <row r="30" spans="1:18">
      <c r="A30" s="23" t="s">
        <v>0</v>
      </c>
      <c r="B30" s="107">
        <f>SUM(B12:B28)</f>
        <v>13.790000000000001</v>
      </c>
      <c r="C30" s="21">
        <f>B30/B$30</f>
        <v>1</v>
      </c>
      <c r="D30" s="107">
        <f>SUM(D12:D28)</f>
        <v>13.790000000000001</v>
      </c>
      <c r="E30" s="21">
        <f>D30/D$30</f>
        <v>1</v>
      </c>
      <c r="F30" s="107">
        <f>SUM(F12:F28)</f>
        <v>15.7300468</v>
      </c>
      <c r="G30" s="21">
        <f>F30/F$30</f>
        <v>1</v>
      </c>
      <c r="H30" s="107">
        <f>SUM(H12:H28)</f>
        <v>15.7300468</v>
      </c>
      <c r="I30" s="21">
        <f>H30/H$30</f>
        <v>1</v>
      </c>
      <c r="J30" s="17"/>
      <c r="K30" s="48"/>
      <c r="L30" s="48"/>
      <c r="M30" s="48"/>
      <c r="N30" s="48"/>
      <c r="O30" s="142"/>
      <c r="P30" s="25"/>
    </row>
    <row r="31" spans="1:18">
      <c r="A31" s="26"/>
      <c r="B31" s="196">
        <v>13.79</v>
      </c>
      <c r="C31" s="197"/>
      <c r="D31" s="196">
        <v>13.79</v>
      </c>
      <c r="E31" s="197"/>
      <c r="F31" s="196">
        <v>15.73</v>
      </c>
      <c r="G31" s="198"/>
      <c r="H31" s="196">
        <v>15.73</v>
      </c>
      <c r="I31" s="21"/>
      <c r="J31" s="17"/>
      <c r="K31" s="48"/>
      <c r="L31" s="48"/>
      <c r="M31" s="48"/>
      <c r="N31" s="48"/>
      <c r="O31" s="142"/>
      <c r="P31" s="25"/>
    </row>
    <row r="32" spans="1:18">
      <c r="A32" s="19"/>
      <c r="B32" s="20">
        <f>B30-B31</f>
        <v>0</v>
      </c>
      <c r="C32" s="21"/>
      <c r="D32" s="20">
        <f>D30-D31</f>
        <v>0</v>
      </c>
      <c r="E32" s="21"/>
      <c r="F32" s="20">
        <f t="shared" ref="F32" si="10">F30-F31</f>
        <v>4.6799999999791453E-5</v>
      </c>
      <c r="G32" s="21"/>
      <c r="H32" s="20">
        <f t="shared" ref="H32" si="11">H30-H31</f>
        <v>4.6799999999791453E-5</v>
      </c>
      <c r="I32" s="21"/>
      <c r="J32" s="17"/>
      <c r="K32" s="48"/>
      <c r="L32" s="48"/>
      <c r="M32" s="48"/>
      <c r="N32" s="48"/>
      <c r="O32" s="142"/>
      <c r="P32" s="25"/>
    </row>
    <row r="33" spans="1:38">
      <c r="A33" s="29" t="s">
        <v>18</v>
      </c>
      <c r="B33" s="30"/>
      <c r="C33" s="30"/>
      <c r="D33" s="79"/>
      <c r="E33" s="30"/>
      <c r="F33" s="30"/>
      <c r="G33" s="30"/>
      <c r="H33" s="150"/>
      <c r="I33" s="30"/>
      <c r="J33" s="17">
        <f>SUM(K33:P33)</f>
        <v>1312003.2713411057</v>
      </c>
      <c r="K33" s="48">
        <f>SUM(K34:K39)</f>
        <v>1312003.2713411057</v>
      </c>
      <c r="L33" s="48">
        <f t="shared" ref="L33:P33" si="12">SUM(L34:L39)</f>
        <v>0</v>
      </c>
      <c r="M33" s="48">
        <f t="shared" si="12"/>
        <v>0</v>
      </c>
      <c r="N33" s="48">
        <f t="shared" si="12"/>
        <v>0</v>
      </c>
      <c r="O33" s="48">
        <f t="shared" si="12"/>
        <v>0</v>
      </c>
      <c r="P33" s="48">
        <f t="shared" si="12"/>
        <v>0</v>
      </c>
    </row>
    <row r="34" spans="1:38" ht="38.25">
      <c r="A34" s="115" t="s">
        <v>101</v>
      </c>
      <c r="B34" s="32">
        <f>МКД!B34</f>
        <v>0.59554000000000007</v>
      </c>
      <c r="C34" s="21">
        <f t="shared" ref="C34:C40" si="13">B34/B$40</f>
        <v>0.14525300876580757</v>
      </c>
      <c r="D34" s="32">
        <f>МКД!D34</f>
        <v>1.1910800000000001</v>
      </c>
      <c r="E34" s="21">
        <f t="shared" ref="E34:E40" si="14">D34/D$40</f>
        <v>0.14525300876580757</v>
      </c>
      <c r="F34" s="32">
        <f>МКД!F34</f>
        <v>0.60275558800000006</v>
      </c>
      <c r="G34" s="21">
        <f t="shared" ref="G34:G40" si="15">F34/F$40</f>
        <v>0.14524304240187361</v>
      </c>
      <c r="H34" s="32">
        <f>МКД!H34</f>
        <v>1.2055111760000001</v>
      </c>
      <c r="I34" s="21">
        <f t="shared" ref="I34:I40" si="16">H34/H$40</f>
        <v>0.14524304240187361</v>
      </c>
      <c r="J34" s="17">
        <f t="shared" ref="J34:J41" si="17">SUM(K34:P34)</f>
        <v>190564.75660909442</v>
      </c>
      <c r="K34" s="48">
        <f>МКД!J34</f>
        <v>190564.75660909442</v>
      </c>
      <c r="L34" s="48">
        <f>'мкр 53'!J34</f>
        <v>0</v>
      </c>
      <c r="M34" s="48">
        <f>'мкр 54'!J34</f>
        <v>0</v>
      </c>
      <c r="N34" s="48">
        <f>'мкр 55'!J34</f>
        <v>0</v>
      </c>
      <c r="O34" s="142">
        <f>'мкр 56'!J34</f>
        <v>0</v>
      </c>
      <c r="P34" s="25">
        <f>Академ!J34</f>
        <v>0</v>
      </c>
    </row>
    <row r="35" spans="1:38" ht="25.5">
      <c r="A35" s="115" t="s">
        <v>102</v>
      </c>
      <c r="B35" s="32">
        <f>МКД!B35</f>
        <v>2.6394000000000002</v>
      </c>
      <c r="C35" s="21">
        <f t="shared" si="13"/>
        <v>0.64375321781319894</v>
      </c>
      <c r="D35" s="32">
        <f>МКД!D35</f>
        <v>5.2788000000000004</v>
      </c>
      <c r="E35" s="21">
        <f t="shared" si="14"/>
        <v>0.64375321781319894</v>
      </c>
      <c r="F35" s="32">
        <f>МКД!F35</f>
        <v>1.5200006800000001</v>
      </c>
      <c r="G35" s="21">
        <f t="shared" si="15"/>
        <v>0.36626707012149129</v>
      </c>
      <c r="H35" s="32">
        <f>МКД!H35</f>
        <v>3.0400013600000002</v>
      </c>
      <c r="I35" s="21">
        <f t="shared" si="16"/>
        <v>0.36626707012149129</v>
      </c>
      <c r="J35" s="17">
        <f t="shared" si="17"/>
        <v>631165.74683718395</v>
      </c>
      <c r="K35" s="48">
        <f>МКД!J35</f>
        <v>631165.74683718395</v>
      </c>
      <c r="L35" s="48">
        <f>'мкр 53'!J35</f>
        <v>0</v>
      </c>
      <c r="M35" s="48">
        <f>'мкр 54'!J35</f>
        <v>0</v>
      </c>
      <c r="N35" s="48">
        <f>'мкр 55'!J35</f>
        <v>0</v>
      </c>
      <c r="O35" s="142">
        <f>'мкр 56'!J35</f>
        <v>0</v>
      </c>
      <c r="P35" s="25">
        <f>Академ!J35</f>
        <v>0</v>
      </c>
    </row>
    <row r="36" spans="1:38">
      <c r="A36" s="115" t="s">
        <v>49</v>
      </c>
      <c r="B36" s="32">
        <f>МКД!B36</f>
        <v>0.68769999999999998</v>
      </c>
      <c r="C36" s="21">
        <f t="shared" si="13"/>
        <v>0.16773095699406565</v>
      </c>
      <c r="D36" s="32">
        <f>МКД!D36</f>
        <v>1.3754</v>
      </c>
      <c r="E36" s="21">
        <f t="shared" si="14"/>
        <v>0.16773095699406565</v>
      </c>
      <c r="F36" s="32">
        <f>МКД!F36</f>
        <v>0.69608994000000002</v>
      </c>
      <c r="G36" s="21">
        <f t="shared" si="15"/>
        <v>0.16773336105668363</v>
      </c>
      <c r="H36" s="32">
        <f>МКД!H36</f>
        <v>1.39217988</v>
      </c>
      <c r="I36" s="21">
        <f t="shared" si="16"/>
        <v>0.16773336105668363</v>
      </c>
      <c r="J36" s="17">
        <f t="shared" si="17"/>
        <v>220065.41347107198</v>
      </c>
      <c r="K36" s="48">
        <f>МКД!J36</f>
        <v>220065.41347107198</v>
      </c>
      <c r="L36" s="48">
        <f>'мкр 53'!J36</f>
        <v>0</v>
      </c>
      <c r="M36" s="48">
        <f>'мкр 54'!J36</f>
        <v>0</v>
      </c>
      <c r="N36" s="48">
        <f>'мкр 55'!J36</f>
        <v>0</v>
      </c>
      <c r="O36" s="142">
        <f>'мкр 56'!J36</f>
        <v>0</v>
      </c>
      <c r="P36" s="25">
        <f>Академ!J36</f>
        <v>0</v>
      </c>
    </row>
    <row r="37" spans="1:38" ht="25.5">
      <c r="A37" s="115" t="s">
        <v>103</v>
      </c>
      <c r="B37" s="32">
        <f>МКД!B37</f>
        <v>0.12100000000000001</v>
      </c>
      <c r="C37" s="21">
        <f t="shared" si="13"/>
        <v>2.9512063103507263E-2</v>
      </c>
      <c r="D37" s="32">
        <f>МКД!D37</f>
        <v>0.24200000000000002</v>
      </c>
      <c r="E37" s="21">
        <f t="shared" si="14"/>
        <v>2.9512063103507263E-2</v>
      </c>
      <c r="F37" s="32">
        <f>МКД!F37</f>
        <v>0.12247620000000001</v>
      </c>
      <c r="G37" s="21">
        <f t="shared" si="15"/>
        <v>2.9512486095475819E-2</v>
      </c>
      <c r="H37" s="32">
        <f>МКД!H37</f>
        <v>0.24495240000000001</v>
      </c>
      <c r="I37" s="21">
        <f t="shared" si="16"/>
        <v>2.9512486095475819E-2</v>
      </c>
      <c r="J37" s="17">
        <f t="shared" si="17"/>
        <v>38720.248698559997</v>
      </c>
      <c r="K37" s="48">
        <f>МКД!J37</f>
        <v>38720.248698559997</v>
      </c>
      <c r="L37" s="48">
        <f>'мкр 53'!J37</f>
        <v>0</v>
      </c>
      <c r="M37" s="48">
        <f>'мкр 54'!J37</f>
        <v>0</v>
      </c>
      <c r="N37" s="48">
        <f>'мкр 55'!J37</f>
        <v>0</v>
      </c>
      <c r="O37" s="142">
        <f>'мкр 56'!J37</f>
        <v>0</v>
      </c>
      <c r="P37" s="25">
        <f>Академ!J37</f>
        <v>0</v>
      </c>
    </row>
    <row r="38" spans="1:38">
      <c r="A38" s="157" t="s">
        <v>2</v>
      </c>
      <c r="B38" s="158">
        <f>МКД!B38</f>
        <v>4.7826003780862998E-2</v>
      </c>
      <c r="C38" s="159">
        <f t="shared" si="13"/>
        <v>1.1664826789829798E-2</v>
      </c>
      <c r="D38" s="158">
        <f>МКД!D38</f>
        <v>9.5652007561725996E-2</v>
      </c>
      <c r="E38" s="159">
        <f t="shared" si="14"/>
        <v>1.1664826789829798E-2</v>
      </c>
      <c r="F38" s="158">
        <f>МКД!F38</f>
        <v>1.2</v>
      </c>
      <c r="G38" s="159">
        <f t="shared" si="15"/>
        <v>0.28915808389361347</v>
      </c>
      <c r="H38" s="158">
        <f>МКД!H38</f>
        <v>2.4</v>
      </c>
      <c r="I38" s="159">
        <f t="shared" si="16"/>
        <v>0.28915808389361347</v>
      </c>
      <c r="J38" s="288">
        <f t="shared" si="17"/>
        <v>228750.34029255601</v>
      </c>
      <c r="K38" s="289">
        <f>МКД!J38</f>
        <v>228750.34029255601</v>
      </c>
      <c r="L38" s="289">
        <f>'мкр 53'!J38</f>
        <v>0</v>
      </c>
      <c r="M38" s="289">
        <f>'мкр 54'!J38</f>
        <v>0</v>
      </c>
      <c r="N38" s="289">
        <f>'мкр 55'!J38</f>
        <v>0</v>
      </c>
      <c r="O38" s="290">
        <f>'мкр 56'!J38</f>
        <v>0</v>
      </c>
      <c r="P38" s="291">
        <f>Академ!J38</f>
        <v>0</v>
      </c>
    </row>
    <row r="39" spans="1:38" s="27" customFormat="1">
      <c r="A39" s="157" t="s">
        <v>1</v>
      </c>
      <c r="B39" s="158">
        <f>МКД!B39</f>
        <v>8.5523370453369531E-3</v>
      </c>
      <c r="C39" s="160">
        <f t="shared" si="13"/>
        <v>2.085926533590471E-3</v>
      </c>
      <c r="D39" s="158">
        <f>МКД!D39</f>
        <v>1.7104674090673906E-2</v>
      </c>
      <c r="E39" s="160">
        <f t="shared" si="14"/>
        <v>2.085926533590471E-3</v>
      </c>
      <c r="F39" s="158">
        <f>МКД!F39</f>
        <v>8.6566755572900639E-3</v>
      </c>
      <c r="G39" s="160">
        <f t="shared" si="15"/>
        <v>2.0859564308622278E-3</v>
      </c>
      <c r="H39" s="158">
        <f>МКД!H39</f>
        <v>1.7313351114580128E-2</v>
      </c>
      <c r="I39" s="160">
        <f t="shared" si="16"/>
        <v>2.0859564308622278E-3</v>
      </c>
      <c r="J39" s="288">
        <f t="shared" si="17"/>
        <v>2736.7654326392944</v>
      </c>
      <c r="K39" s="289">
        <f>МКД!J39</f>
        <v>2736.7654326392944</v>
      </c>
      <c r="L39" s="289">
        <f>'мкр 53'!J39</f>
        <v>0</v>
      </c>
      <c r="M39" s="289">
        <f>'мкр 54'!J39</f>
        <v>0</v>
      </c>
      <c r="N39" s="289">
        <f>'мкр 55'!J39</f>
        <v>0</v>
      </c>
      <c r="O39" s="290">
        <f>'мкр 56'!J39</f>
        <v>0</v>
      </c>
      <c r="P39" s="291">
        <f>Академ!J39</f>
        <v>0</v>
      </c>
    </row>
    <row r="40" spans="1:38" s="27" customFormat="1">
      <c r="A40" s="34" t="s">
        <v>0</v>
      </c>
      <c r="B40" s="98">
        <f>SUM(B34:B39)</f>
        <v>4.1000183408262014</v>
      </c>
      <c r="C40" s="423">
        <f t="shared" si="13"/>
        <v>1</v>
      </c>
      <c r="D40" s="98">
        <f>SUM(D34:D39)</f>
        <v>8.2000366816524028</v>
      </c>
      <c r="E40" s="423">
        <f t="shared" si="14"/>
        <v>1</v>
      </c>
      <c r="F40" s="98">
        <f>SUM(F34:F39)</f>
        <v>4.1499790835572901</v>
      </c>
      <c r="G40" s="423">
        <f t="shared" si="15"/>
        <v>1</v>
      </c>
      <c r="H40" s="98">
        <f>SUM(H34:H39)</f>
        <v>8.2999581671145801</v>
      </c>
      <c r="I40" s="21">
        <f t="shared" si="16"/>
        <v>1</v>
      </c>
      <c r="J40" s="17"/>
      <c r="K40" s="48"/>
      <c r="L40" s="48"/>
      <c r="M40" s="48"/>
      <c r="N40" s="48"/>
      <c r="O40" s="142"/>
      <c r="P40" s="25"/>
    </row>
    <row r="41" spans="1:38" s="27" customFormat="1">
      <c r="A41" s="29" t="s">
        <v>6</v>
      </c>
      <c r="B41" s="98">
        <v>1.87</v>
      </c>
      <c r="C41" s="108"/>
      <c r="D41" s="98">
        <v>1.87</v>
      </c>
      <c r="E41" s="108"/>
      <c r="F41" s="98">
        <v>1.87</v>
      </c>
      <c r="G41" s="108"/>
      <c r="H41" s="98">
        <v>1.87</v>
      </c>
      <c r="I41" s="35"/>
      <c r="J41" s="17">
        <f t="shared" si="17"/>
        <v>88069.51999999999</v>
      </c>
      <c r="K41" s="48">
        <f>МКД!J41</f>
        <v>88069.51999999999</v>
      </c>
      <c r="L41" s="48">
        <f>'мкр 53'!J41</f>
        <v>0</v>
      </c>
      <c r="M41" s="48">
        <f>'мкр 54'!J41</f>
        <v>0</v>
      </c>
      <c r="N41" s="48">
        <f>'мкр 55'!J41</f>
        <v>0</v>
      </c>
      <c r="O41" s="142">
        <f>'мкр 56'!J41</f>
        <v>0</v>
      </c>
      <c r="P41" s="25">
        <f>Академ!J41</f>
        <v>0</v>
      </c>
    </row>
    <row r="42" spans="1:38">
      <c r="A42" s="36" t="s">
        <v>8</v>
      </c>
      <c r="B42" s="98">
        <f>B30+B40+B41</f>
        <v>19.760018340826203</v>
      </c>
      <c r="C42" s="99"/>
      <c r="D42" s="98">
        <f>D30+D40+D41</f>
        <v>23.860036681652407</v>
      </c>
      <c r="E42" s="99"/>
      <c r="F42" s="98">
        <f>F30+F40+F41</f>
        <v>21.750025883557292</v>
      </c>
      <c r="G42" s="99"/>
      <c r="H42" s="98">
        <f>H30+H40+H41</f>
        <v>25.90000496711458</v>
      </c>
      <c r="I42" s="2"/>
      <c r="J42" s="17">
        <f>SUM(K42:P42)</f>
        <v>3770688.2805030257</v>
      </c>
      <c r="K42" s="18">
        <f t="shared" ref="K42:P42" si="18">K11+K33+K41</f>
        <v>3770688.2805030257</v>
      </c>
      <c r="L42" s="18">
        <f t="shared" si="18"/>
        <v>0</v>
      </c>
      <c r="M42" s="18">
        <f t="shared" si="18"/>
        <v>0</v>
      </c>
      <c r="N42" s="18">
        <f t="shared" si="18"/>
        <v>0</v>
      </c>
      <c r="O42" s="18">
        <f t="shared" si="18"/>
        <v>0</v>
      </c>
      <c r="P42" s="18">
        <f t="shared" si="18"/>
        <v>0</v>
      </c>
    </row>
    <row r="43" spans="1:38" s="24" customFormat="1">
      <c r="A43" s="180"/>
      <c r="B43" s="181"/>
      <c r="C43" s="146"/>
      <c r="D43" s="182"/>
      <c r="E43" s="146"/>
      <c r="F43" s="183"/>
      <c r="G43" s="146"/>
      <c r="H43" s="184"/>
      <c r="I43" s="146"/>
      <c r="J43" s="185"/>
      <c r="K43" s="185"/>
      <c r="L43" s="185"/>
      <c r="M43" s="185"/>
      <c r="N43" s="185"/>
      <c r="O43" s="185"/>
      <c r="P43" s="185"/>
    </row>
    <row r="44" spans="1:38" s="162" customFormat="1" outlineLevel="1">
      <c r="A44" s="61"/>
      <c r="B44" s="202">
        <v>19.760000000000002</v>
      </c>
      <c r="C44" s="202"/>
      <c r="D44" s="202">
        <v>23.86</v>
      </c>
      <c r="E44" s="203"/>
      <c r="F44" s="204">
        <v>21.75</v>
      </c>
      <c r="G44" s="161"/>
      <c r="H44" s="202">
        <v>25.9</v>
      </c>
      <c r="I44" s="61"/>
      <c r="J44" s="156"/>
    </row>
    <row r="45" spans="1:38" s="164" customFormat="1" outlineLevel="1">
      <c r="A45" s="163" t="s">
        <v>111</v>
      </c>
      <c r="B45" s="173"/>
      <c r="C45" s="173"/>
      <c r="D45" s="173"/>
      <c r="E45" s="173"/>
      <c r="F45" s="173"/>
      <c r="G45" s="173"/>
      <c r="H45" s="173"/>
      <c r="I45" s="146"/>
      <c r="J45" s="278"/>
      <c r="K45" s="62"/>
      <c r="L45" s="62"/>
      <c r="M45" s="62"/>
      <c r="N45" s="62"/>
      <c r="O45" s="62"/>
      <c r="P45" s="62"/>
      <c r="Q45" s="62"/>
      <c r="R45" s="62"/>
      <c r="S45" s="62"/>
    </row>
    <row r="46" spans="1:38" s="61" customFormat="1" outlineLevel="1">
      <c r="A46" s="61" t="s">
        <v>110</v>
      </c>
      <c r="J46" s="147">
        <f>SUM(K46:AK46)</f>
        <v>117600</v>
      </c>
      <c r="K46" s="165">
        <f>МКД!J46</f>
        <v>117600</v>
      </c>
      <c r="L46" s="165">
        <f>'мкр 53'!J46</f>
        <v>0</v>
      </c>
      <c r="M46" s="165">
        <f>'мкр 54'!J46</f>
        <v>0</v>
      </c>
      <c r="N46" s="165">
        <f>'мкр 55'!J46</f>
        <v>0</v>
      </c>
      <c r="O46" s="165">
        <f>'мкр 56'!J46</f>
        <v>0</v>
      </c>
      <c r="P46" s="165">
        <f>Академ!J46</f>
        <v>0</v>
      </c>
      <c r="Q46" s="165"/>
      <c r="R46" s="165"/>
      <c r="S46" s="165"/>
      <c r="T46" s="165"/>
      <c r="U46" s="165"/>
      <c r="V46" s="165"/>
      <c r="W46" s="165"/>
      <c r="X46" s="165"/>
      <c r="Y46" s="165"/>
      <c r="Z46" s="165"/>
      <c r="AA46" s="165"/>
      <c r="AB46" s="165"/>
      <c r="AC46" s="165"/>
      <c r="AD46" s="165"/>
      <c r="AE46" s="165"/>
      <c r="AF46" s="165"/>
      <c r="AG46" s="165"/>
      <c r="AH46" s="165"/>
      <c r="AI46" s="165"/>
      <c r="AJ46" s="165"/>
      <c r="AK46" s="165"/>
      <c r="AL46" s="62"/>
    </row>
    <row r="47" spans="1:38" s="61" customFormat="1" outlineLevel="1">
      <c r="A47" s="61" t="s">
        <v>106</v>
      </c>
      <c r="J47" s="151">
        <f>SUM(K47:P47)</f>
        <v>0</v>
      </c>
      <c r="K47" s="165">
        <f>МКД!J47</f>
        <v>0</v>
      </c>
      <c r="L47" s="165">
        <f>'мкр 53'!J47</f>
        <v>0</v>
      </c>
      <c r="M47" s="165">
        <f>'мкр 54'!J47</f>
        <v>0</v>
      </c>
      <c r="N47" s="165">
        <f>'мкр 55'!J47</f>
        <v>0</v>
      </c>
      <c r="O47" s="165">
        <f>'мкр 56'!J47</f>
        <v>0</v>
      </c>
      <c r="P47" s="165">
        <f>Академ!J47</f>
        <v>0</v>
      </c>
    </row>
    <row r="48" spans="1:38" s="61" customFormat="1" ht="38.25" outlineLevel="1">
      <c r="A48" s="171" t="s">
        <v>105</v>
      </c>
      <c r="J48" s="151">
        <f t="shared" ref="J48" si="19">SUM(K48:P48)</f>
        <v>0</v>
      </c>
      <c r="K48" s="165"/>
      <c r="L48" s="165"/>
      <c r="M48" s="165"/>
      <c r="N48" s="165"/>
      <c r="O48" s="165"/>
      <c r="P48" s="165">
        <f>Академ!J48</f>
        <v>0</v>
      </c>
    </row>
    <row r="49" spans="1:16" s="61" customFormat="1" outlineLevel="1">
      <c r="J49" s="177">
        <f>SUM(J46:J48)</f>
        <v>117600</v>
      </c>
      <c r="K49" s="284">
        <f>SUM(K46:K48)</f>
        <v>117600</v>
      </c>
      <c r="L49" s="284">
        <f t="shared" ref="L49:P49" si="20">SUM(L46:L48)</f>
        <v>0</v>
      </c>
      <c r="M49" s="284">
        <f t="shared" si="20"/>
        <v>0</v>
      </c>
      <c r="N49" s="284">
        <f t="shared" si="20"/>
        <v>0</v>
      </c>
      <c r="O49" s="284">
        <f t="shared" si="20"/>
        <v>0</v>
      </c>
      <c r="P49" s="284">
        <f t="shared" si="20"/>
        <v>0</v>
      </c>
    </row>
    <row r="50" spans="1:16" s="61" customFormat="1" outlineLevel="1">
      <c r="A50" s="179" t="s">
        <v>122</v>
      </c>
      <c r="J50" s="170"/>
      <c r="K50" s="175"/>
      <c r="L50" s="174"/>
      <c r="M50" s="174"/>
      <c r="N50" s="174"/>
      <c r="O50" s="174"/>
    </row>
    <row r="51" spans="1:16" s="61" customFormat="1" outlineLevel="1">
      <c r="A51" s="178" t="s">
        <v>112</v>
      </c>
      <c r="J51" s="170"/>
      <c r="K51" s="175"/>
      <c r="L51" s="174"/>
      <c r="M51" s="174"/>
      <c r="N51" s="174"/>
      <c r="O51" s="174"/>
    </row>
    <row r="52" spans="1:16" s="61" customFormat="1" outlineLevel="1">
      <c r="A52" s="178" t="s">
        <v>113</v>
      </c>
      <c r="J52" s="170"/>
      <c r="K52" s="175"/>
      <c r="L52" s="174"/>
      <c r="M52" s="174"/>
      <c r="N52" s="174"/>
      <c r="O52" s="174"/>
    </row>
    <row r="53" spans="1:16" s="61" customFormat="1" outlineLevel="1">
      <c r="A53" s="178" t="s">
        <v>114</v>
      </c>
      <c r="J53" s="170"/>
      <c r="K53" s="175"/>
      <c r="L53" s="174"/>
      <c r="M53" s="174"/>
      <c r="N53" s="174"/>
      <c r="O53" s="174"/>
    </row>
    <row r="54" spans="1:16" s="61" customFormat="1" outlineLevel="1">
      <c r="A54" s="178" t="s">
        <v>115</v>
      </c>
      <c r="J54" s="192"/>
      <c r="K54" s="175"/>
      <c r="L54" s="174"/>
      <c r="M54" s="174"/>
      <c r="N54" s="174"/>
      <c r="O54" s="174"/>
    </row>
    <row r="55" spans="1:16" s="61" customFormat="1" outlineLevel="1">
      <c r="A55" s="178" t="s">
        <v>116</v>
      </c>
      <c r="J55" s="170"/>
      <c r="K55" s="175"/>
      <c r="L55" s="174"/>
      <c r="M55" s="174"/>
      <c r="N55" s="174"/>
      <c r="O55" s="174"/>
    </row>
    <row r="56" spans="1:16" outlineLevel="1">
      <c r="A56" s="178" t="s">
        <v>117</v>
      </c>
      <c r="K56" s="49"/>
      <c r="L56" s="50"/>
      <c r="M56" s="50"/>
      <c r="N56" s="50"/>
      <c r="O56" s="50"/>
    </row>
    <row r="57" spans="1:16" outlineLevel="1">
      <c r="A57" s="178" t="s">
        <v>118</v>
      </c>
      <c r="K57" s="49"/>
      <c r="L57" s="50"/>
      <c r="M57" s="50"/>
      <c r="N57" s="50"/>
      <c r="O57" s="50"/>
    </row>
    <row r="58" spans="1:16" outlineLevel="1">
      <c r="A58" s="178" t="s">
        <v>119</v>
      </c>
      <c r="K58" s="49"/>
      <c r="L58" s="50"/>
      <c r="M58" s="50"/>
      <c r="N58" s="50"/>
      <c r="O58" s="50"/>
    </row>
    <row r="59" spans="1:16" outlineLevel="1">
      <c r="A59" s="178" t="s">
        <v>120</v>
      </c>
      <c r="K59" s="49"/>
      <c r="L59" s="50"/>
      <c r="M59" s="50"/>
      <c r="N59" s="50"/>
      <c r="O59" s="50"/>
    </row>
    <row r="60" spans="1:16" outlineLevel="1">
      <c r="K60" s="49"/>
      <c r="L60" s="50"/>
      <c r="M60" s="50"/>
      <c r="N60" s="50"/>
      <c r="O60" s="50"/>
    </row>
    <row r="61" spans="1:16" ht="97.5" customHeight="1" outlineLevel="1">
      <c r="A61" s="550" t="s">
        <v>125</v>
      </c>
      <c r="B61" s="550"/>
      <c r="C61" s="550"/>
      <c r="D61" s="550"/>
      <c r="E61" s="550"/>
      <c r="F61" s="550"/>
      <c r="G61" s="550"/>
      <c r="H61" s="550"/>
      <c r="I61" s="550"/>
      <c r="K61" s="49"/>
      <c r="L61" s="50"/>
      <c r="M61" s="50"/>
      <c r="N61" s="50"/>
      <c r="O61" s="50"/>
    </row>
    <row r="62" spans="1:16" outlineLevel="1">
      <c r="K62" s="49"/>
      <c r="L62" s="50"/>
      <c r="M62" s="50"/>
      <c r="N62" s="50"/>
      <c r="O62" s="50"/>
    </row>
    <row r="63" spans="1:16" outlineLevel="1">
      <c r="K63" s="49"/>
      <c r="L63" s="50"/>
      <c r="M63" s="50"/>
      <c r="N63" s="50"/>
      <c r="O63" s="50"/>
    </row>
    <row r="64" spans="1:16">
      <c r="K64" s="49"/>
      <c r="L64" s="50"/>
      <c r="M64" s="50"/>
      <c r="N64" s="50"/>
      <c r="O64" s="50"/>
    </row>
    <row r="65" spans="11:15">
      <c r="K65" s="49"/>
      <c r="L65" s="50"/>
      <c r="M65" s="50"/>
      <c r="N65" s="50"/>
      <c r="O65" s="50"/>
    </row>
  </sheetData>
  <mergeCells count="13">
    <mergeCell ref="A61:I61"/>
    <mergeCell ref="B2:C3"/>
    <mergeCell ref="D2:E3"/>
    <mergeCell ref="F2:G3"/>
    <mergeCell ref="H2:I3"/>
    <mergeCell ref="B4:B9"/>
    <mergeCell ref="C4:C9"/>
    <mergeCell ref="D4:D9"/>
    <mergeCell ref="E4:E9"/>
    <mergeCell ref="F4:F9"/>
    <mergeCell ref="G4:G9"/>
    <mergeCell ref="H4:H9"/>
    <mergeCell ref="I4:I9"/>
  </mergeCells>
  <phoneticPr fontId="3" type="noConversion"/>
  <pageMargins left="0.11811023622047245" right="0.11811023622047245" top="0.15748031496062992" bottom="0.15748031496062992" header="0" footer="0"/>
  <pageSetup paperSize="9" scale="88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D237"/>
  <sheetViews>
    <sheetView tabSelected="1" view="pageBreakPreview" zoomScale="60" zoomScaleNormal="100" workbookViewId="0">
      <pane xSplit="3" ySplit="9" topLeftCell="D10" activePane="bottomRight" state="frozen"/>
      <selection activeCell="B10" sqref="B10"/>
      <selection pane="topRight" activeCell="B10" sqref="B10"/>
      <selection pane="bottomLeft" activeCell="B10" sqref="B10"/>
      <selection pane="bottomRight" activeCell="B10" sqref="B10"/>
    </sheetView>
  </sheetViews>
  <sheetFormatPr defaultRowHeight="15"/>
  <cols>
    <col min="1" max="1" width="5.7109375" style="243" customWidth="1"/>
    <col min="2" max="2" width="76" style="463" customWidth="1"/>
    <col min="3" max="3" width="6.85546875" style="243" customWidth="1"/>
    <col min="4" max="4" width="17" style="498" customWidth="1"/>
    <col min="5" max="16384" width="9.140625" style="243"/>
  </cols>
  <sheetData>
    <row r="1" spans="1:4" s="464" customFormat="1">
      <c r="A1" s="462" t="s">
        <v>123</v>
      </c>
      <c r="B1" s="463"/>
      <c r="C1" s="243"/>
      <c r="D1" s="497"/>
    </row>
    <row r="2" spans="1:4" s="464" customFormat="1">
      <c r="A2" s="462" t="s">
        <v>384</v>
      </c>
      <c r="B2" s="463"/>
      <c r="C2" s="243"/>
      <c r="D2" s="497"/>
    </row>
    <row r="3" spans="1:4" s="466" customFormat="1">
      <c r="A3" s="462" t="s">
        <v>128</v>
      </c>
      <c r="B3" s="465"/>
      <c r="D3" s="483"/>
    </row>
    <row r="4" spans="1:4" ht="15.75" thickBot="1">
      <c r="A4" s="466"/>
    </row>
    <row r="5" spans="1:4" ht="45.75" thickBot="1">
      <c r="A5" s="467" t="s">
        <v>406</v>
      </c>
      <c r="B5" s="468" t="s">
        <v>301</v>
      </c>
      <c r="C5" s="469" t="s">
        <v>407</v>
      </c>
      <c r="D5" s="499" t="s">
        <v>396</v>
      </c>
    </row>
    <row r="6" spans="1:4" s="471" customFormat="1">
      <c r="A6" s="495" t="s">
        <v>410</v>
      </c>
      <c r="B6" s="446" t="s">
        <v>411</v>
      </c>
      <c r="C6" s="470"/>
      <c r="D6" s="500">
        <v>43174</v>
      </c>
    </row>
    <row r="7" spans="1:4" s="471" customFormat="1">
      <c r="A7" s="495" t="s">
        <v>412</v>
      </c>
      <c r="B7" s="446" t="s">
        <v>413</v>
      </c>
      <c r="C7" s="470"/>
      <c r="D7" s="500">
        <v>42917</v>
      </c>
    </row>
    <row r="8" spans="1:4" s="471" customFormat="1">
      <c r="A8" s="495" t="s">
        <v>414</v>
      </c>
      <c r="B8" s="446" t="s">
        <v>415</v>
      </c>
      <c r="C8" s="470"/>
      <c r="D8" s="500">
        <v>43100</v>
      </c>
    </row>
    <row r="9" spans="1:4" s="474" customFormat="1" ht="48" customHeight="1">
      <c r="A9" s="472"/>
      <c r="B9" s="460" t="s">
        <v>387</v>
      </c>
      <c r="C9" s="473"/>
      <c r="D9" s="501"/>
    </row>
    <row r="10" spans="1:4" s="425" customFormat="1">
      <c r="A10" s="454"/>
      <c r="B10" s="448" t="s">
        <v>388</v>
      </c>
      <c r="C10" s="449" t="s">
        <v>129</v>
      </c>
      <c r="D10" s="502">
        <v>0</v>
      </c>
    </row>
    <row r="11" spans="1:4" s="285" customFormat="1">
      <c r="A11" s="455"/>
      <c r="B11" s="451" t="s">
        <v>389</v>
      </c>
      <c r="C11" s="449" t="s">
        <v>129</v>
      </c>
      <c r="D11" s="461">
        <v>0</v>
      </c>
    </row>
    <row r="12" spans="1:4" s="285" customFormat="1">
      <c r="A12" s="455"/>
      <c r="B12" s="445" t="s">
        <v>390</v>
      </c>
      <c r="C12" s="449" t="s">
        <v>129</v>
      </c>
      <c r="D12" s="502">
        <v>0</v>
      </c>
    </row>
    <row r="13" spans="1:4" s="244" customFormat="1" ht="30" customHeight="1">
      <c r="A13" s="456"/>
      <c r="B13" s="446" t="s">
        <v>303</v>
      </c>
      <c r="C13" s="450" t="s">
        <v>129</v>
      </c>
      <c r="D13" s="503">
        <v>728159.91</v>
      </c>
    </row>
    <row r="14" spans="1:4">
      <c r="A14" s="457"/>
      <c r="B14" s="445" t="s">
        <v>391</v>
      </c>
      <c r="C14" s="449" t="s">
        <v>129</v>
      </c>
      <c r="D14" s="489">
        <v>655343.91899999999</v>
      </c>
    </row>
    <row r="15" spans="1:4" s="245" customFormat="1">
      <c r="A15" s="458"/>
      <c r="B15" s="447" t="s">
        <v>304</v>
      </c>
      <c r="C15" s="444" t="s">
        <v>129</v>
      </c>
      <c r="D15" s="489"/>
    </row>
    <row r="16" spans="1:4">
      <c r="A16" s="457"/>
      <c r="B16" s="445" t="s">
        <v>305</v>
      </c>
      <c r="C16" s="449" t="s">
        <v>129</v>
      </c>
      <c r="D16" s="489">
        <v>72815.991000000009</v>
      </c>
    </row>
    <row r="17" spans="1:4">
      <c r="A17" s="456"/>
      <c r="B17" s="446" t="s">
        <v>130</v>
      </c>
      <c r="C17" s="449" t="s">
        <v>129</v>
      </c>
      <c r="D17" s="503">
        <v>542039.36</v>
      </c>
    </row>
    <row r="18" spans="1:4">
      <c r="A18" s="457"/>
      <c r="B18" s="445" t="s">
        <v>131</v>
      </c>
      <c r="C18" s="449" t="s">
        <v>129</v>
      </c>
      <c r="D18" s="489">
        <v>542039.36</v>
      </c>
    </row>
    <row r="19" spans="1:4">
      <c r="A19" s="457"/>
      <c r="B19" s="445" t="s">
        <v>132</v>
      </c>
      <c r="C19" s="449" t="s">
        <v>129</v>
      </c>
      <c r="D19" s="489">
        <v>0</v>
      </c>
    </row>
    <row r="20" spans="1:4">
      <c r="A20" s="457"/>
      <c r="B20" s="445" t="s">
        <v>133</v>
      </c>
      <c r="C20" s="449" t="s">
        <v>129</v>
      </c>
      <c r="D20" s="489">
        <v>0</v>
      </c>
    </row>
    <row r="21" spans="1:4">
      <c r="A21" s="457"/>
      <c r="B21" s="445" t="s">
        <v>134</v>
      </c>
      <c r="C21" s="449" t="s">
        <v>129</v>
      </c>
      <c r="D21" s="489">
        <v>0</v>
      </c>
    </row>
    <row r="22" spans="1:4">
      <c r="A22" s="457"/>
      <c r="B22" s="446" t="s">
        <v>135</v>
      </c>
      <c r="C22" s="449" t="s">
        <v>129</v>
      </c>
      <c r="D22" s="503">
        <v>542039.36</v>
      </c>
    </row>
    <row r="23" spans="1:4" s="426" customFormat="1">
      <c r="A23" s="454"/>
      <c r="B23" s="448" t="s">
        <v>392</v>
      </c>
      <c r="C23" s="450" t="s">
        <v>129</v>
      </c>
      <c r="D23" s="461">
        <v>0</v>
      </c>
    </row>
    <row r="24" spans="1:4" s="487" customFormat="1">
      <c r="A24" s="485"/>
      <c r="B24" s="448" t="s">
        <v>393</v>
      </c>
      <c r="C24" s="486" t="s">
        <v>129</v>
      </c>
      <c r="D24" s="461">
        <v>-26179.430000000051</v>
      </c>
    </row>
    <row r="25" spans="1:4" s="285" customFormat="1">
      <c r="A25" s="455"/>
      <c r="B25" s="445" t="s">
        <v>394</v>
      </c>
      <c r="C25" s="449" t="s">
        <v>129</v>
      </c>
      <c r="D25" s="489">
        <v>186120.55000000005</v>
      </c>
    </row>
    <row r="26" spans="1:4" s="303" customFormat="1" ht="31.5" customHeight="1">
      <c r="A26" s="552" t="s">
        <v>328</v>
      </c>
      <c r="B26" s="553"/>
      <c r="C26" s="554"/>
      <c r="D26" s="489">
        <v>568218.79</v>
      </c>
    </row>
    <row r="27" spans="1:4" s="428" customFormat="1">
      <c r="A27" s="475">
        <v>1</v>
      </c>
      <c r="B27" s="555" t="s">
        <v>149</v>
      </c>
      <c r="C27" s="555"/>
      <c r="D27" s="504"/>
    </row>
    <row r="28" spans="1:4" s="362" customFormat="1" ht="30">
      <c r="A28" s="459"/>
      <c r="B28" s="556" t="s">
        <v>329</v>
      </c>
      <c r="C28" s="556"/>
      <c r="D28" s="505" t="s">
        <v>384</v>
      </c>
    </row>
    <row r="29" spans="1:4" s="362" customFormat="1">
      <c r="A29" s="459"/>
      <c r="B29" s="445" t="s">
        <v>150</v>
      </c>
      <c r="C29" s="496" t="s">
        <v>354</v>
      </c>
      <c r="D29" s="506" t="s">
        <v>257</v>
      </c>
    </row>
    <row r="30" spans="1:4" s="427" customFormat="1">
      <c r="A30" s="459"/>
      <c r="B30" s="445" t="s">
        <v>151</v>
      </c>
      <c r="C30" s="496" t="s">
        <v>354</v>
      </c>
      <c r="D30" s="507" t="s">
        <v>39</v>
      </c>
    </row>
    <row r="31" spans="1:4" s="362" customFormat="1">
      <c r="A31" s="459"/>
      <c r="B31" s="445" t="s">
        <v>152</v>
      </c>
      <c r="C31" s="496" t="s">
        <v>354</v>
      </c>
      <c r="D31" s="507" t="s">
        <v>258</v>
      </c>
    </row>
    <row r="32" spans="1:4" s="362" customFormat="1" ht="30">
      <c r="A32" s="459"/>
      <c r="B32" s="476" t="s">
        <v>153</v>
      </c>
      <c r="C32" s="496" t="s">
        <v>354</v>
      </c>
      <c r="D32" s="506" t="s">
        <v>25</v>
      </c>
    </row>
    <row r="33" spans="1:4" s="427" customFormat="1">
      <c r="A33" s="459"/>
      <c r="B33" s="476" t="s">
        <v>154</v>
      </c>
      <c r="C33" s="496" t="s">
        <v>354</v>
      </c>
      <c r="D33" s="506" t="s">
        <v>259</v>
      </c>
    </row>
    <row r="34" spans="1:4" s="303" customFormat="1">
      <c r="A34" s="459"/>
      <c r="B34" s="445" t="s">
        <v>155</v>
      </c>
      <c r="C34" s="496" t="s">
        <v>354</v>
      </c>
      <c r="D34" s="506" t="s">
        <v>25</v>
      </c>
    </row>
    <row r="35" spans="1:4" s="362" customFormat="1">
      <c r="A35" s="459"/>
      <c r="B35" s="445" t="s">
        <v>156</v>
      </c>
      <c r="C35" s="496" t="s">
        <v>354</v>
      </c>
      <c r="D35" s="506" t="s">
        <v>260</v>
      </c>
    </row>
    <row r="36" spans="1:4" s="427" customFormat="1">
      <c r="A36" s="459"/>
      <c r="B36" s="445" t="s">
        <v>157</v>
      </c>
      <c r="C36" s="496" t="s">
        <v>354</v>
      </c>
      <c r="D36" s="506" t="s">
        <v>27</v>
      </c>
    </row>
    <row r="37" spans="1:4" s="303" customFormat="1">
      <c r="A37" s="459"/>
      <c r="B37" s="445" t="s">
        <v>158</v>
      </c>
      <c r="C37" s="496" t="s">
        <v>354</v>
      </c>
      <c r="D37" s="507" t="s">
        <v>258</v>
      </c>
    </row>
    <row r="38" spans="1:4" s="303" customFormat="1">
      <c r="A38" s="459">
        <v>2</v>
      </c>
      <c r="B38" s="551" t="s">
        <v>159</v>
      </c>
      <c r="C38" s="551"/>
      <c r="D38" s="508"/>
    </row>
    <row r="39" spans="1:4" s="427" customFormat="1" ht="30">
      <c r="A39" s="459"/>
      <c r="B39" s="556" t="s">
        <v>329</v>
      </c>
      <c r="C39" s="556"/>
      <c r="D39" s="505" t="s">
        <v>384</v>
      </c>
    </row>
    <row r="40" spans="1:4" s="303" customFormat="1">
      <c r="A40" s="459"/>
      <c r="B40" s="477" t="s">
        <v>160</v>
      </c>
      <c r="C40" s="496" t="s">
        <v>354</v>
      </c>
      <c r="D40" s="507" t="s">
        <v>258</v>
      </c>
    </row>
    <row r="41" spans="1:4" s="362" customFormat="1">
      <c r="A41" s="459"/>
      <c r="B41" s="478" t="s">
        <v>161</v>
      </c>
      <c r="C41" s="496" t="s">
        <v>354</v>
      </c>
      <c r="D41" s="507" t="s">
        <v>258</v>
      </c>
    </row>
    <row r="42" spans="1:4" s="427" customFormat="1">
      <c r="A42" s="459"/>
      <c r="B42" s="478" t="s">
        <v>162</v>
      </c>
      <c r="C42" s="496" t="s">
        <v>354</v>
      </c>
      <c r="D42" s="509" t="s">
        <v>43</v>
      </c>
    </row>
    <row r="43" spans="1:4" s="303" customFormat="1" ht="30">
      <c r="A43" s="459"/>
      <c r="B43" s="478" t="s">
        <v>163</v>
      </c>
      <c r="C43" s="496" t="s">
        <v>354</v>
      </c>
      <c r="D43" s="509" t="s">
        <v>43</v>
      </c>
    </row>
    <row r="44" spans="1:4" s="362" customFormat="1" ht="60">
      <c r="A44" s="459"/>
      <c r="B44" s="478" t="s">
        <v>164</v>
      </c>
      <c r="C44" s="496" t="s">
        <v>354</v>
      </c>
      <c r="D44" s="509" t="s">
        <v>261</v>
      </c>
    </row>
    <row r="45" spans="1:4" s="427" customFormat="1" ht="24" customHeight="1">
      <c r="A45" s="459"/>
      <c r="B45" s="478" t="s">
        <v>165</v>
      </c>
      <c r="C45" s="496" t="s">
        <v>354</v>
      </c>
      <c r="D45" s="509" t="s">
        <v>40</v>
      </c>
    </row>
    <row r="46" spans="1:4" s="303" customFormat="1">
      <c r="A46" s="459">
        <v>3</v>
      </c>
      <c r="B46" s="551" t="s">
        <v>166</v>
      </c>
      <c r="C46" s="551"/>
      <c r="D46" s="508"/>
    </row>
    <row r="47" spans="1:4" s="362" customFormat="1" ht="30">
      <c r="A47" s="459"/>
      <c r="B47" s="556" t="s">
        <v>329</v>
      </c>
      <c r="C47" s="556"/>
      <c r="D47" s="505" t="s">
        <v>384</v>
      </c>
    </row>
    <row r="48" spans="1:4" s="427" customFormat="1">
      <c r="A48" s="459"/>
      <c r="B48" s="477" t="s">
        <v>167</v>
      </c>
      <c r="C48" s="496" t="s">
        <v>354</v>
      </c>
      <c r="D48" s="509" t="s">
        <v>262</v>
      </c>
    </row>
    <row r="49" spans="1:4" s="303" customFormat="1">
      <c r="A49" s="459"/>
      <c r="B49" s="477" t="s">
        <v>168</v>
      </c>
      <c r="C49" s="496" t="s">
        <v>354</v>
      </c>
      <c r="D49" s="509" t="s">
        <v>40</v>
      </c>
    </row>
    <row r="50" spans="1:4" s="303" customFormat="1" ht="30">
      <c r="A50" s="459"/>
      <c r="B50" s="477" t="s">
        <v>169</v>
      </c>
      <c r="C50" s="496" t="s">
        <v>354</v>
      </c>
      <c r="D50" s="509" t="s">
        <v>263</v>
      </c>
    </row>
    <row r="51" spans="1:4" s="427" customFormat="1" ht="60">
      <c r="A51" s="459"/>
      <c r="B51" s="477" t="s">
        <v>170</v>
      </c>
      <c r="C51" s="496" t="s">
        <v>354</v>
      </c>
      <c r="D51" s="507" t="s">
        <v>264</v>
      </c>
    </row>
    <row r="52" spans="1:4" s="303" customFormat="1">
      <c r="A52" s="459"/>
      <c r="B52" s="477" t="s">
        <v>30</v>
      </c>
      <c r="C52" s="496" t="s">
        <v>354</v>
      </c>
      <c r="D52" s="509" t="s">
        <v>25</v>
      </c>
    </row>
    <row r="53" spans="1:4" s="362" customFormat="1" ht="30">
      <c r="A53" s="459"/>
      <c r="B53" s="477" t="s">
        <v>33</v>
      </c>
      <c r="C53" s="496" t="s">
        <v>354</v>
      </c>
      <c r="D53" s="509" t="s">
        <v>34</v>
      </c>
    </row>
    <row r="54" spans="1:4" s="303" customFormat="1" ht="30">
      <c r="A54" s="459"/>
      <c r="B54" s="477" t="s">
        <v>171</v>
      </c>
      <c r="C54" s="496" t="s">
        <v>354</v>
      </c>
      <c r="D54" s="509" t="s">
        <v>35</v>
      </c>
    </row>
    <row r="55" spans="1:4" s="427" customFormat="1">
      <c r="A55" s="459">
        <v>4</v>
      </c>
      <c r="B55" s="551" t="s">
        <v>172</v>
      </c>
      <c r="C55" s="551"/>
      <c r="D55" s="510"/>
    </row>
    <row r="56" spans="1:4" s="303" customFormat="1" ht="30">
      <c r="A56" s="459"/>
      <c r="B56" s="556" t="s">
        <v>329</v>
      </c>
      <c r="C56" s="556"/>
      <c r="D56" s="505" t="s">
        <v>384</v>
      </c>
    </row>
    <row r="57" spans="1:4" s="362" customFormat="1" ht="60">
      <c r="A57" s="459"/>
      <c r="B57" s="445" t="s">
        <v>173</v>
      </c>
      <c r="C57" s="496" t="s">
        <v>354</v>
      </c>
      <c r="D57" s="511" t="s">
        <v>265</v>
      </c>
    </row>
    <row r="58" spans="1:4" s="427" customFormat="1">
      <c r="A58" s="459"/>
      <c r="B58" s="557" t="s">
        <v>330</v>
      </c>
      <c r="C58" s="557"/>
      <c r="D58" s="507"/>
    </row>
    <row r="59" spans="1:4" s="303" customFormat="1" ht="60">
      <c r="A59" s="459"/>
      <c r="B59" s="445" t="s">
        <v>175</v>
      </c>
      <c r="C59" s="496" t="s">
        <v>354</v>
      </c>
      <c r="D59" s="511" t="s">
        <v>265</v>
      </c>
    </row>
    <row r="60" spans="1:4" s="303" customFormat="1" ht="60">
      <c r="A60" s="459"/>
      <c r="B60" s="445" t="s">
        <v>176</v>
      </c>
      <c r="C60" s="496" t="s">
        <v>354</v>
      </c>
      <c r="D60" s="511" t="s">
        <v>265</v>
      </c>
    </row>
    <row r="61" spans="1:4" s="427" customFormat="1" ht="60">
      <c r="A61" s="459"/>
      <c r="B61" s="445" t="s">
        <v>177</v>
      </c>
      <c r="C61" s="496" t="s">
        <v>354</v>
      </c>
      <c r="D61" s="509" t="s">
        <v>265</v>
      </c>
    </row>
    <row r="62" spans="1:4" s="303" customFormat="1" ht="60">
      <c r="A62" s="459"/>
      <c r="B62" s="445" t="s">
        <v>178</v>
      </c>
      <c r="C62" s="496" t="s">
        <v>354</v>
      </c>
      <c r="D62" s="511" t="s">
        <v>265</v>
      </c>
    </row>
    <row r="63" spans="1:4" s="362" customFormat="1">
      <c r="A63" s="459">
        <v>5</v>
      </c>
      <c r="B63" s="551" t="s">
        <v>179</v>
      </c>
      <c r="C63" s="551"/>
      <c r="D63" s="507"/>
    </row>
    <row r="64" spans="1:4" s="427" customFormat="1" ht="30">
      <c r="A64" s="459"/>
      <c r="B64" s="556" t="s">
        <v>329</v>
      </c>
      <c r="C64" s="556"/>
      <c r="D64" s="505" t="s">
        <v>384</v>
      </c>
    </row>
    <row r="65" spans="1:4" s="303" customFormat="1" ht="60">
      <c r="A65" s="459"/>
      <c r="B65" s="445" t="s">
        <v>180</v>
      </c>
      <c r="C65" s="496" t="s">
        <v>354</v>
      </c>
      <c r="D65" s="511" t="s">
        <v>265</v>
      </c>
    </row>
    <row r="66" spans="1:4" s="362" customFormat="1" ht="60">
      <c r="A66" s="459"/>
      <c r="B66" s="445" t="s">
        <v>181</v>
      </c>
      <c r="C66" s="496" t="s">
        <v>354</v>
      </c>
      <c r="D66" s="511" t="s">
        <v>265</v>
      </c>
    </row>
    <row r="67" spans="1:4" s="427" customFormat="1" ht="60">
      <c r="A67" s="459"/>
      <c r="B67" s="445" t="s">
        <v>182</v>
      </c>
      <c r="C67" s="496" t="s">
        <v>354</v>
      </c>
      <c r="D67" s="511" t="s">
        <v>265</v>
      </c>
    </row>
    <row r="68" spans="1:4" s="303" customFormat="1" ht="36" customHeight="1">
      <c r="A68" s="459">
        <v>6</v>
      </c>
      <c r="B68" s="551" t="s">
        <v>276</v>
      </c>
      <c r="C68" s="551"/>
      <c r="D68" s="512"/>
    </row>
    <row r="69" spans="1:4" s="362" customFormat="1" ht="30">
      <c r="A69" s="459"/>
      <c r="B69" s="556" t="s">
        <v>329</v>
      </c>
      <c r="C69" s="556"/>
      <c r="D69" s="505" t="s">
        <v>384</v>
      </c>
    </row>
    <row r="70" spans="1:4" s="427" customFormat="1" ht="45">
      <c r="A70" s="459"/>
      <c r="B70" s="479" t="s">
        <v>277</v>
      </c>
      <c r="C70" s="496" t="s">
        <v>354</v>
      </c>
      <c r="D70" s="484" t="s">
        <v>331</v>
      </c>
    </row>
    <row r="71" spans="1:4" s="303" customFormat="1" ht="60">
      <c r="A71" s="459"/>
      <c r="B71" s="479" t="s">
        <v>278</v>
      </c>
      <c r="C71" s="496" t="s">
        <v>354</v>
      </c>
      <c r="D71" s="484" t="s">
        <v>331</v>
      </c>
    </row>
    <row r="72" spans="1:4" s="362" customFormat="1" ht="60">
      <c r="A72" s="459"/>
      <c r="B72" s="479" t="s">
        <v>279</v>
      </c>
      <c r="C72" s="496" t="s">
        <v>354</v>
      </c>
      <c r="D72" s="484" t="s">
        <v>331</v>
      </c>
    </row>
    <row r="73" spans="1:4" s="303" customFormat="1" ht="45">
      <c r="A73" s="459"/>
      <c r="B73" s="479" t="s">
        <v>191</v>
      </c>
      <c r="C73" s="496" t="s">
        <v>354</v>
      </c>
      <c r="D73" s="484" t="s">
        <v>331</v>
      </c>
    </row>
    <row r="74" spans="1:4" s="427" customFormat="1" ht="45">
      <c r="A74" s="459"/>
      <c r="B74" s="479" t="s">
        <v>277</v>
      </c>
      <c r="C74" s="496" t="s">
        <v>354</v>
      </c>
      <c r="D74" s="484" t="s">
        <v>331</v>
      </c>
    </row>
    <row r="75" spans="1:4" s="303" customFormat="1" ht="60">
      <c r="A75" s="459"/>
      <c r="B75" s="479" t="s">
        <v>278</v>
      </c>
      <c r="C75" s="496" t="s">
        <v>354</v>
      </c>
      <c r="D75" s="484" t="s">
        <v>331</v>
      </c>
    </row>
    <row r="76" spans="1:4" s="362" customFormat="1" ht="60">
      <c r="A76" s="459"/>
      <c r="B76" s="479" t="s">
        <v>279</v>
      </c>
      <c r="C76" s="496" t="s">
        <v>354</v>
      </c>
      <c r="D76" s="484" t="s">
        <v>331</v>
      </c>
    </row>
    <row r="77" spans="1:4" s="427" customFormat="1" ht="45">
      <c r="A77" s="459"/>
      <c r="B77" s="479" t="s">
        <v>191</v>
      </c>
      <c r="C77" s="496" t="s">
        <v>354</v>
      </c>
      <c r="D77" s="484" t="s">
        <v>331</v>
      </c>
    </row>
    <row r="78" spans="1:4" s="303" customFormat="1" ht="75">
      <c r="A78" s="459"/>
      <c r="B78" s="479" t="s">
        <v>184</v>
      </c>
      <c r="C78" s="496" t="s">
        <v>354</v>
      </c>
      <c r="D78" s="484" t="s">
        <v>331</v>
      </c>
    </row>
    <row r="79" spans="1:4" s="362" customFormat="1" ht="60">
      <c r="A79" s="459"/>
      <c r="B79" s="479" t="s">
        <v>185</v>
      </c>
      <c r="C79" s="496" t="s">
        <v>354</v>
      </c>
      <c r="D79" s="484" t="s">
        <v>331</v>
      </c>
    </row>
    <row r="80" spans="1:4" s="427" customFormat="1" ht="30">
      <c r="A80" s="459"/>
      <c r="B80" s="479" t="s">
        <v>186</v>
      </c>
      <c r="C80" s="496" t="s">
        <v>354</v>
      </c>
      <c r="D80" s="484" t="s">
        <v>331</v>
      </c>
    </row>
    <row r="81" spans="1:4" s="303" customFormat="1" ht="45">
      <c r="A81" s="459"/>
      <c r="B81" s="479" t="s">
        <v>187</v>
      </c>
      <c r="C81" s="496" t="s">
        <v>354</v>
      </c>
      <c r="D81" s="484" t="s">
        <v>331</v>
      </c>
    </row>
    <row r="82" spans="1:4" s="362" customFormat="1" ht="31.5" customHeight="1">
      <c r="A82" s="459">
        <v>7</v>
      </c>
      <c r="B82" s="533" t="s">
        <v>183</v>
      </c>
      <c r="C82" s="533"/>
      <c r="D82" s="484"/>
    </row>
    <row r="83" spans="1:4" s="427" customFormat="1" ht="30">
      <c r="A83" s="459"/>
      <c r="B83" s="556" t="s">
        <v>329</v>
      </c>
      <c r="C83" s="556"/>
      <c r="D83" s="515" t="s">
        <v>384</v>
      </c>
    </row>
    <row r="84" spans="1:4" s="303" customFormat="1" ht="75">
      <c r="A84" s="459"/>
      <c r="B84" s="445" t="s">
        <v>184</v>
      </c>
      <c r="C84" s="496" t="s">
        <v>354</v>
      </c>
      <c r="D84" s="484" t="s">
        <v>331</v>
      </c>
    </row>
    <row r="85" spans="1:4" s="362" customFormat="1" ht="60">
      <c r="A85" s="459"/>
      <c r="B85" s="445" t="s">
        <v>185</v>
      </c>
      <c r="C85" s="496" t="s">
        <v>354</v>
      </c>
      <c r="D85" s="484" t="s">
        <v>331</v>
      </c>
    </row>
    <row r="86" spans="1:4" s="427" customFormat="1" ht="30">
      <c r="A86" s="459"/>
      <c r="B86" s="445" t="s">
        <v>186</v>
      </c>
      <c r="C86" s="496" t="s">
        <v>354</v>
      </c>
      <c r="D86" s="484" t="s">
        <v>331</v>
      </c>
    </row>
    <row r="87" spans="1:4" s="303" customFormat="1" ht="45">
      <c r="A87" s="459"/>
      <c r="B87" s="445" t="s">
        <v>187</v>
      </c>
      <c r="C87" s="496" t="s">
        <v>354</v>
      </c>
      <c r="D87" s="484" t="s">
        <v>331</v>
      </c>
    </row>
    <row r="88" spans="1:4" s="362" customFormat="1">
      <c r="A88" s="459">
        <v>8</v>
      </c>
      <c r="B88" s="533" t="s">
        <v>188</v>
      </c>
      <c r="C88" s="533"/>
      <c r="D88" s="484"/>
    </row>
    <row r="89" spans="1:4" s="427" customFormat="1" ht="30">
      <c r="A89" s="459"/>
      <c r="B89" s="556" t="s">
        <v>329</v>
      </c>
      <c r="C89" s="556"/>
      <c r="D89" s="515" t="s">
        <v>384</v>
      </c>
    </row>
    <row r="90" spans="1:4" s="303" customFormat="1" ht="60">
      <c r="A90" s="459"/>
      <c r="B90" s="445" t="s">
        <v>189</v>
      </c>
      <c r="C90" s="496" t="s">
        <v>354</v>
      </c>
      <c r="D90" s="515" t="s">
        <v>265</v>
      </c>
    </row>
    <row r="91" spans="1:4" s="362" customFormat="1" ht="60">
      <c r="A91" s="459"/>
      <c r="B91" s="445" t="s">
        <v>190</v>
      </c>
      <c r="C91" s="496" t="s">
        <v>354</v>
      </c>
      <c r="D91" s="515" t="s">
        <v>265</v>
      </c>
    </row>
    <row r="92" spans="1:4" s="427" customFormat="1" ht="45">
      <c r="A92" s="459"/>
      <c r="B92" s="445" t="s">
        <v>191</v>
      </c>
      <c r="C92" s="496" t="s">
        <v>354</v>
      </c>
      <c r="D92" s="513" t="s">
        <v>263</v>
      </c>
    </row>
    <row r="93" spans="1:4" s="303" customFormat="1" ht="31.5" customHeight="1">
      <c r="A93" s="459"/>
      <c r="B93" s="533" t="s">
        <v>280</v>
      </c>
      <c r="C93" s="533"/>
      <c r="D93" s="484"/>
    </row>
    <row r="94" spans="1:4" s="362" customFormat="1" ht="30">
      <c r="A94" s="459"/>
      <c r="B94" s="556" t="s">
        <v>329</v>
      </c>
      <c r="C94" s="556"/>
      <c r="D94" s="515" t="s">
        <v>384</v>
      </c>
    </row>
    <row r="95" spans="1:4" s="303" customFormat="1" ht="45">
      <c r="A95" s="459"/>
      <c r="B95" s="479" t="s">
        <v>281</v>
      </c>
      <c r="C95" s="496" t="s">
        <v>354</v>
      </c>
      <c r="D95" s="484" t="s">
        <v>331</v>
      </c>
    </row>
    <row r="96" spans="1:4" s="427" customFormat="1" ht="60">
      <c r="A96" s="459"/>
      <c r="B96" s="479" t="s">
        <v>282</v>
      </c>
      <c r="C96" s="496" t="s">
        <v>354</v>
      </c>
      <c r="D96" s="484" t="s">
        <v>331</v>
      </c>
    </row>
    <row r="97" spans="1:4" s="303" customFormat="1" ht="30">
      <c r="A97" s="459"/>
      <c r="B97" s="479" t="s">
        <v>283</v>
      </c>
      <c r="C97" s="496" t="s">
        <v>354</v>
      </c>
      <c r="D97" s="484" t="s">
        <v>331</v>
      </c>
    </row>
    <row r="98" spans="1:4" s="362" customFormat="1" ht="45">
      <c r="A98" s="459"/>
      <c r="B98" s="479" t="s">
        <v>191</v>
      </c>
      <c r="C98" s="496" t="s">
        <v>354</v>
      </c>
      <c r="D98" s="484" t="s">
        <v>331</v>
      </c>
    </row>
    <row r="99" spans="1:4" s="303" customFormat="1" ht="33.75" customHeight="1">
      <c r="A99" s="459">
        <v>9</v>
      </c>
      <c r="B99" s="551" t="s">
        <v>192</v>
      </c>
      <c r="C99" s="551"/>
      <c r="D99" s="484"/>
    </row>
    <row r="100" spans="1:4" s="427" customFormat="1" ht="30">
      <c r="A100" s="459"/>
      <c r="B100" s="556" t="s">
        <v>329</v>
      </c>
      <c r="C100" s="556"/>
      <c r="D100" s="515" t="s">
        <v>384</v>
      </c>
    </row>
    <row r="101" spans="1:4" s="303" customFormat="1" ht="60">
      <c r="A101" s="459"/>
      <c r="B101" s="445" t="s">
        <v>193</v>
      </c>
      <c r="C101" s="496" t="s">
        <v>354</v>
      </c>
      <c r="D101" s="513" t="s">
        <v>265</v>
      </c>
    </row>
    <row r="102" spans="1:4" s="362" customFormat="1" ht="30">
      <c r="A102" s="459"/>
      <c r="B102" s="445" t="s">
        <v>194</v>
      </c>
      <c r="C102" s="496" t="s">
        <v>354</v>
      </c>
      <c r="D102" s="513" t="s">
        <v>43</v>
      </c>
    </row>
    <row r="103" spans="1:4" s="427" customFormat="1" ht="60">
      <c r="A103" s="459"/>
      <c r="B103" s="445" t="s">
        <v>195</v>
      </c>
      <c r="C103" s="496" t="s">
        <v>354</v>
      </c>
      <c r="D103" s="514" t="s">
        <v>27</v>
      </c>
    </row>
    <row r="104" spans="1:4" s="303" customFormat="1">
      <c r="A104" s="459"/>
      <c r="B104" s="445" t="s">
        <v>196</v>
      </c>
      <c r="C104" s="496" t="s">
        <v>354</v>
      </c>
      <c r="D104" s="513" t="s">
        <v>43</v>
      </c>
    </row>
    <row r="105" spans="1:4" s="362" customFormat="1">
      <c r="A105" s="459"/>
      <c r="B105" s="445" t="s">
        <v>197</v>
      </c>
      <c r="C105" s="496" t="s">
        <v>354</v>
      </c>
      <c r="D105" s="514" t="s">
        <v>43</v>
      </c>
    </row>
    <row r="106" spans="1:4" s="427" customFormat="1" ht="30">
      <c r="A106" s="459"/>
      <c r="B106" s="445" t="s">
        <v>198</v>
      </c>
      <c r="C106" s="496" t="s">
        <v>354</v>
      </c>
      <c r="D106" s="514" t="s">
        <v>43</v>
      </c>
    </row>
    <row r="107" spans="1:4" s="303" customFormat="1" ht="30">
      <c r="A107" s="459"/>
      <c r="B107" s="445" t="s">
        <v>199</v>
      </c>
      <c r="C107" s="496" t="s">
        <v>354</v>
      </c>
      <c r="D107" s="514" t="s">
        <v>27</v>
      </c>
    </row>
    <row r="108" spans="1:4" s="303" customFormat="1">
      <c r="A108" s="459"/>
      <c r="B108" s="445" t="s">
        <v>200</v>
      </c>
      <c r="C108" s="496" t="s">
        <v>354</v>
      </c>
      <c r="D108" s="514" t="s">
        <v>43</v>
      </c>
    </row>
    <row r="109" spans="1:4" s="427" customFormat="1" ht="45">
      <c r="A109" s="459"/>
      <c r="B109" s="445" t="s">
        <v>201</v>
      </c>
      <c r="C109" s="496" t="s">
        <v>354</v>
      </c>
      <c r="D109" s="514" t="s">
        <v>43</v>
      </c>
    </row>
    <row r="110" spans="1:4" s="303" customFormat="1" ht="45">
      <c r="A110" s="459"/>
      <c r="B110" s="445" t="s">
        <v>202</v>
      </c>
      <c r="C110" s="496" t="s">
        <v>354</v>
      </c>
      <c r="D110" s="514" t="s">
        <v>43</v>
      </c>
    </row>
    <row r="111" spans="1:4" s="362" customFormat="1" ht="45">
      <c r="A111" s="459"/>
      <c r="B111" s="445" t="s">
        <v>203</v>
      </c>
      <c r="C111" s="496" t="s">
        <v>354</v>
      </c>
      <c r="D111" s="514" t="s">
        <v>43</v>
      </c>
    </row>
    <row r="112" spans="1:4" s="303" customFormat="1" ht="45">
      <c r="A112" s="459"/>
      <c r="B112" s="445" t="s">
        <v>204</v>
      </c>
      <c r="C112" s="496" t="s">
        <v>354</v>
      </c>
      <c r="D112" s="514" t="s">
        <v>43</v>
      </c>
    </row>
    <row r="113" spans="1:4" s="427" customFormat="1" ht="45">
      <c r="A113" s="459"/>
      <c r="B113" s="445" t="s">
        <v>205</v>
      </c>
      <c r="C113" s="496" t="s">
        <v>354</v>
      </c>
      <c r="D113" s="514" t="s">
        <v>43</v>
      </c>
    </row>
    <row r="114" spans="1:4" s="303" customFormat="1" ht="31.5" customHeight="1">
      <c r="A114" s="459">
        <v>10</v>
      </c>
      <c r="B114" s="551" t="s">
        <v>206</v>
      </c>
      <c r="C114" s="551"/>
      <c r="D114" s="484"/>
    </row>
    <row r="115" spans="1:4" s="362" customFormat="1" ht="30">
      <c r="A115" s="459"/>
      <c r="B115" s="556" t="s">
        <v>329</v>
      </c>
      <c r="C115" s="556"/>
      <c r="D115" s="515" t="s">
        <v>384</v>
      </c>
    </row>
    <row r="116" spans="1:4" s="427" customFormat="1" ht="30">
      <c r="A116" s="459"/>
      <c r="B116" s="445" t="s">
        <v>207</v>
      </c>
      <c r="C116" s="496" t="s">
        <v>354</v>
      </c>
      <c r="D116" s="514" t="s">
        <v>43</v>
      </c>
    </row>
    <row r="117" spans="1:4" s="303" customFormat="1" ht="45">
      <c r="A117" s="459"/>
      <c r="B117" s="445" t="s">
        <v>208</v>
      </c>
      <c r="C117" s="496" t="s">
        <v>354</v>
      </c>
      <c r="D117" s="514" t="s">
        <v>43</v>
      </c>
    </row>
    <row r="118" spans="1:4" s="362" customFormat="1" ht="45">
      <c r="A118" s="459"/>
      <c r="B118" s="445" t="s">
        <v>209</v>
      </c>
      <c r="C118" s="496" t="s">
        <v>354</v>
      </c>
      <c r="D118" s="514" t="s">
        <v>43</v>
      </c>
    </row>
    <row r="119" spans="1:4" s="427" customFormat="1" ht="31.5" customHeight="1">
      <c r="A119" s="459">
        <v>11</v>
      </c>
      <c r="B119" s="551" t="s">
        <v>210</v>
      </c>
      <c r="C119" s="551"/>
      <c r="D119" s="484"/>
    </row>
    <row r="120" spans="1:4" s="303" customFormat="1" ht="30">
      <c r="A120" s="459"/>
      <c r="B120" s="556" t="s">
        <v>329</v>
      </c>
      <c r="C120" s="556"/>
      <c r="D120" s="515" t="s">
        <v>384</v>
      </c>
    </row>
    <row r="121" spans="1:4" s="362" customFormat="1" ht="45">
      <c r="A121" s="459"/>
      <c r="B121" s="445" t="s">
        <v>211</v>
      </c>
      <c r="C121" s="496" t="s">
        <v>354</v>
      </c>
      <c r="D121" s="514" t="s">
        <v>43</v>
      </c>
    </row>
    <row r="122" spans="1:4" s="303" customFormat="1" ht="30">
      <c r="A122" s="459"/>
      <c r="B122" s="445" t="s">
        <v>212</v>
      </c>
      <c r="C122" s="496" t="s">
        <v>354</v>
      </c>
      <c r="D122" s="514" t="s">
        <v>266</v>
      </c>
    </row>
    <row r="123" spans="1:4" s="427" customFormat="1" ht="45">
      <c r="A123" s="459"/>
      <c r="B123" s="479" t="s">
        <v>287</v>
      </c>
      <c r="C123" s="496" t="s">
        <v>354</v>
      </c>
      <c r="D123" s="484" t="s">
        <v>331</v>
      </c>
    </row>
    <row r="124" spans="1:4" s="303" customFormat="1" ht="60">
      <c r="A124" s="459"/>
      <c r="B124" s="445" t="s">
        <v>213</v>
      </c>
      <c r="C124" s="496" t="s">
        <v>354</v>
      </c>
      <c r="D124" s="514" t="s">
        <v>267</v>
      </c>
    </row>
    <row r="125" spans="1:4" s="362" customFormat="1" ht="60">
      <c r="A125" s="459"/>
      <c r="B125" s="445" t="s">
        <v>214</v>
      </c>
      <c r="C125" s="496" t="s">
        <v>354</v>
      </c>
      <c r="D125" s="514" t="s">
        <v>268</v>
      </c>
    </row>
    <row r="126" spans="1:4" s="427" customFormat="1" ht="30">
      <c r="A126" s="459"/>
      <c r="B126" s="445" t="s">
        <v>215</v>
      </c>
      <c r="C126" s="496" t="s">
        <v>354</v>
      </c>
      <c r="D126" s="514" t="s">
        <v>263</v>
      </c>
    </row>
    <row r="127" spans="1:4" s="303" customFormat="1" ht="75">
      <c r="A127" s="459">
        <v>12</v>
      </c>
      <c r="B127" s="480" t="s">
        <v>216</v>
      </c>
      <c r="C127" s="496" t="s">
        <v>354</v>
      </c>
      <c r="D127" s="514" t="s">
        <v>267</v>
      </c>
    </row>
    <row r="128" spans="1:4" s="362" customFormat="1" ht="30">
      <c r="A128" s="459"/>
      <c r="B128" s="556" t="s">
        <v>329</v>
      </c>
      <c r="C128" s="556"/>
      <c r="D128" s="515" t="s">
        <v>384</v>
      </c>
    </row>
    <row r="129" spans="1:4" s="427" customFormat="1" ht="45.75" customHeight="1">
      <c r="A129" s="459">
        <v>13</v>
      </c>
      <c r="B129" s="551" t="s">
        <v>217</v>
      </c>
      <c r="C129" s="551"/>
      <c r="D129" s="484"/>
    </row>
    <row r="130" spans="1:4" s="303" customFormat="1" ht="30">
      <c r="A130" s="459"/>
      <c r="B130" s="556" t="s">
        <v>329</v>
      </c>
      <c r="C130" s="556"/>
      <c r="D130" s="515" t="s">
        <v>384</v>
      </c>
    </row>
    <row r="131" spans="1:4" s="362" customFormat="1" ht="60">
      <c r="A131" s="459"/>
      <c r="B131" s="445" t="s">
        <v>218</v>
      </c>
      <c r="C131" s="496" t="s">
        <v>354</v>
      </c>
      <c r="D131" s="514" t="s">
        <v>402</v>
      </c>
    </row>
    <row r="132" spans="1:4" s="427" customFormat="1" ht="45">
      <c r="A132" s="459"/>
      <c r="B132" s="445" t="s">
        <v>219</v>
      </c>
      <c r="C132" s="496" t="s">
        <v>354</v>
      </c>
      <c r="D132" s="514" t="s">
        <v>403</v>
      </c>
    </row>
    <row r="133" spans="1:4" s="303" customFormat="1" ht="30.75" customHeight="1">
      <c r="A133" s="459">
        <v>14</v>
      </c>
      <c r="B133" s="533" t="s">
        <v>289</v>
      </c>
      <c r="C133" s="533"/>
      <c r="D133" s="484"/>
    </row>
    <row r="134" spans="1:4" s="362" customFormat="1">
      <c r="A134" s="459"/>
      <c r="B134" s="556" t="s">
        <v>332</v>
      </c>
      <c r="C134" s="556"/>
      <c r="D134" s="516"/>
    </row>
    <row r="135" spans="1:4" s="303" customFormat="1" ht="45">
      <c r="A135" s="459"/>
      <c r="B135" s="479" t="s">
        <v>290</v>
      </c>
      <c r="C135" s="496" t="s">
        <v>354</v>
      </c>
      <c r="D135" s="484" t="s">
        <v>331</v>
      </c>
    </row>
    <row r="136" spans="1:4" s="427" customFormat="1" ht="30">
      <c r="A136" s="459"/>
      <c r="B136" s="479" t="s">
        <v>291</v>
      </c>
      <c r="C136" s="496" t="s">
        <v>354</v>
      </c>
      <c r="D136" s="484" t="s">
        <v>331</v>
      </c>
    </row>
    <row r="137" spans="1:4" s="303" customFormat="1" ht="60">
      <c r="A137" s="459"/>
      <c r="B137" s="479" t="s">
        <v>292</v>
      </c>
      <c r="C137" s="496" t="s">
        <v>354</v>
      </c>
      <c r="D137" s="484" t="s">
        <v>331</v>
      </c>
    </row>
    <row r="138" spans="1:4" s="362" customFormat="1" ht="30">
      <c r="A138" s="459"/>
      <c r="B138" s="479" t="s">
        <v>293</v>
      </c>
      <c r="C138" s="496" t="s">
        <v>354</v>
      </c>
      <c r="D138" s="484" t="s">
        <v>331</v>
      </c>
    </row>
    <row r="139" spans="1:4" s="427" customFormat="1" ht="45">
      <c r="A139" s="459"/>
      <c r="B139" s="479" t="s">
        <v>191</v>
      </c>
      <c r="C139" s="496" t="s">
        <v>354</v>
      </c>
      <c r="D139" s="484" t="s">
        <v>331</v>
      </c>
    </row>
    <row r="140" spans="1:4" s="303" customFormat="1" ht="29.25" customHeight="1">
      <c r="A140" s="459">
        <v>15</v>
      </c>
      <c r="B140" s="533" t="s">
        <v>220</v>
      </c>
      <c r="C140" s="533"/>
      <c r="D140" s="512"/>
    </row>
    <row r="141" spans="1:4" s="362" customFormat="1" ht="30">
      <c r="A141" s="459"/>
      <c r="B141" s="556" t="s">
        <v>329</v>
      </c>
      <c r="C141" s="556"/>
      <c r="D141" s="505" t="s">
        <v>384</v>
      </c>
    </row>
    <row r="142" spans="1:4" s="427" customFormat="1" ht="45">
      <c r="A142" s="459"/>
      <c r="B142" s="445" t="s">
        <v>221</v>
      </c>
      <c r="C142" s="496" t="s">
        <v>354</v>
      </c>
      <c r="D142" s="489" t="s">
        <v>43</v>
      </c>
    </row>
    <row r="143" spans="1:4" s="303" customFormat="1" ht="45">
      <c r="A143" s="459"/>
      <c r="B143" s="445" t="s">
        <v>222</v>
      </c>
      <c r="C143" s="496" t="s">
        <v>354</v>
      </c>
      <c r="D143" s="489" t="s">
        <v>271</v>
      </c>
    </row>
    <row r="144" spans="1:4" s="362" customFormat="1" ht="30">
      <c r="A144" s="459"/>
      <c r="B144" s="445" t="s">
        <v>223</v>
      </c>
      <c r="C144" s="496" t="s">
        <v>354</v>
      </c>
      <c r="D144" s="489" t="s">
        <v>43</v>
      </c>
    </row>
    <row r="145" spans="1:4" s="427" customFormat="1" ht="30">
      <c r="A145" s="459"/>
      <c r="B145" s="445" t="s">
        <v>224</v>
      </c>
      <c r="C145" s="496" t="s">
        <v>354</v>
      </c>
      <c r="D145" s="489" t="s">
        <v>43</v>
      </c>
    </row>
    <row r="146" spans="1:4" s="303" customFormat="1" ht="60">
      <c r="A146" s="459"/>
      <c r="B146" s="445" t="s">
        <v>225</v>
      </c>
      <c r="C146" s="496" t="s">
        <v>354</v>
      </c>
      <c r="D146" s="489" t="s">
        <v>43</v>
      </c>
    </row>
    <row r="147" spans="1:4" s="303" customFormat="1" ht="39.75" customHeight="1">
      <c r="A147" s="459">
        <v>16</v>
      </c>
      <c r="B147" s="551" t="s">
        <v>226</v>
      </c>
      <c r="C147" s="551"/>
      <c r="D147" s="512"/>
    </row>
    <row r="148" spans="1:4" s="427" customFormat="1" ht="30">
      <c r="A148" s="459"/>
      <c r="B148" s="556" t="s">
        <v>329</v>
      </c>
      <c r="C148" s="556"/>
      <c r="D148" s="505" t="s">
        <v>384</v>
      </c>
    </row>
    <row r="149" spans="1:4" s="303" customFormat="1" ht="90">
      <c r="A149" s="459"/>
      <c r="B149" s="445" t="s">
        <v>333</v>
      </c>
      <c r="C149" s="496" t="s">
        <v>354</v>
      </c>
      <c r="D149" s="489" t="s">
        <v>271</v>
      </c>
    </row>
    <row r="150" spans="1:4" s="362" customFormat="1" ht="45">
      <c r="A150" s="459"/>
      <c r="B150" s="445" t="s">
        <v>228</v>
      </c>
      <c r="C150" s="496" t="s">
        <v>354</v>
      </c>
      <c r="D150" s="489" t="s">
        <v>271</v>
      </c>
    </row>
    <row r="151" spans="1:4" s="427" customFormat="1" ht="30">
      <c r="A151" s="459"/>
      <c r="B151" s="445" t="s">
        <v>229</v>
      </c>
      <c r="C151" s="496" t="s">
        <v>354</v>
      </c>
      <c r="D151" s="489" t="s">
        <v>271</v>
      </c>
    </row>
    <row r="152" spans="1:4" s="303" customFormat="1" ht="45">
      <c r="A152" s="459"/>
      <c r="B152" s="445" t="s">
        <v>230</v>
      </c>
      <c r="C152" s="496" t="s">
        <v>354</v>
      </c>
      <c r="D152" s="514" t="s">
        <v>263</v>
      </c>
    </row>
    <row r="153" spans="1:4" s="303" customFormat="1" ht="45">
      <c r="A153" s="459"/>
      <c r="B153" s="445" t="s">
        <v>231</v>
      </c>
      <c r="C153" s="496" t="s">
        <v>354</v>
      </c>
      <c r="D153" s="489" t="s">
        <v>271</v>
      </c>
    </row>
    <row r="154" spans="1:4" s="427" customFormat="1" ht="45">
      <c r="A154" s="459"/>
      <c r="B154" s="445" t="s">
        <v>232</v>
      </c>
      <c r="C154" s="496" t="s">
        <v>354</v>
      </c>
      <c r="D154" s="489" t="s">
        <v>271</v>
      </c>
    </row>
    <row r="155" spans="1:4" s="303" customFormat="1" ht="30">
      <c r="A155" s="459"/>
      <c r="B155" s="445" t="s">
        <v>233</v>
      </c>
      <c r="C155" s="496" t="s">
        <v>354</v>
      </c>
      <c r="D155" s="514" t="s">
        <v>263</v>
      </c>
    </row>
    <row r="156" spans="1:4" s="362" customFormat="1" ht="60">
      <c r="A156" s="459"/>
      <c r="B156" s="445" t="s">
        <v>234</v>
      </c>
      <c r="C156" s="496" t="s">
        <v>354</v>
      </c>
      <c r="D156" s="516" t="s">
        <v>265</v>
      </c>
    </row>
    <row r="157" spans="1:4" s="427" customFormat="1" ht="30">
      <c r="A157" s="459"/>
      <c r="B157" s="445" t="s">
        <v>235</v>
      </c>
      <c r="C157" s="496" t="s">
        <v>354</v>
      </c>
      <c r="D157" s="489" t="s">
        <v>43</v>
      </c>
    </row>
    <row r="158" spans="1:4" s="303" customFormat="1" ht="30">
      <c r="A158" s="459"/>
      <c r="B158" s="445" t="s">
        <v>236</v>
      </c>
      <c r="C158" s="496" t="s">
        <v>354</v>
      </c>
      <c r="D158" s="516" t="s">
        <v>43</v>
      </c>
    </row>
    <row r="159" spans="1:4" s="362" customFormat="1">
      <c r="A159" s="459"/>
      <c r="B159" s="445" t="s">
        <v>237</v>
      </c>
      <c r="C159" s="496" t="s">
        <v>354</v>
      </c>
      <c r="D159" s="489" t="s">
        <v>43</v>
      </c>
    </row>
    <row r="160" spans="1:4" s="427" customFormat="1" ht="60">
      <c r="A160" s="459"/>
      <c r="B160" s="445" t="s">
        <v>238</v>
      </c>
      <c r="C160" s="496" t="s">
        <v>354</v>
      </c>
      <c r="D160" s="516" t="s">
        <v>265</v>
      </c>
    </row>
    <row r="161" spans="1:4" s="303" customFormat="1" ht="30">
      <c r="A161" s="459"/>
      <c r="B161" s="445" t="s">
        <v>239</v>
      </c>
      <c r="C161" s="496" t="s">
        <v>354</v>
      </c>
      <c r="D161" s="489" t="s">
        <v>43</v>
      </c>
    </row>
    <row r="162" spans="1:4" s="362" customFormat="1" ht="37.5" customHeight="1">
      <c r="A162" s="459">
        <v>17</v>
      </c>
      <c r="B162" s="551" t="s">
        <v>240</v>
      </c>
      <c r="C162" s="551"/>
      <c r="D162" s="512"/>
    </row>
    <row r="163" spans="1:4" s="427" customFormat="1" ht="30">
      <c r="A163" s="459"/>
      <c r="B163" s="556" t="s">
        <v>329</v>
      </c>
      <c r="C163" s="556"/>
      <c r="D163" s="505" t="s">
        <v>384</v>
      </c>
    </row>
    <row r="164" spans="1:4" s="303" customFormat="1" ht="45">
      <c r="A164" s="459"/>
      <c r="B164" s="445" t="s">
        <v>241</v>
      </c>
      <c r="C164" s="496" t="s">
        <v>354</v>
      </c>
      <c r="D164" s="489" t="s">
        <v>271</v>
      </c>
    </row>
    <row r="165" spans="1:4" s="362" customFormat="1">
      <c r="A165" s="459"/>
      <c r="B165" s="445" t="s">
        <v>242</v>
      </c>
      <c r="C165" s="496" t="s">
        <v>354</v>
      </c>
      <c r="D165" s="489" t="s">
        <v>271</v>
      </c>
    </row>
    <row r="166" spans="1:4" s="427" customFormat="1" ht="105">
      <c r="A166" s="459"/>
      <c r="B166" s="445" t="s">
        <v>334</v>
      </c>
      <c r="C166" s="496" t="s">
        <v>354</v>
      </c>
      <c r="D166" s="489" t="s">
        <v>271</v>
      </c>
    </row>
    <row r="167" spans="1:4" s="303" customFormat="1" ht="30">
      <c r="A167" s="459"/>
      <c r="B167" s="479" t="s">
        <v>335</v>
      </c>
      <c r="C167" s="496" t="s">
        <v>354</v>
      </c>
      <c r="D167" s="516" t="s">
        <v>331</v>
      </c>
    </row>
    <row r="168" spans="1:4" s="362" customFormat="1">
      <c r="A168" s="459">
        <v>18</v>
      </c>
      <c r="B168" s="446" t="s">
        <v>295</v>
      </c>
      <c r="C168" s="496" t="s">
        <v>354</v>
      </c>
      <c r="D168" s="517" t="s">
        <v>266</v>
      </c>
    </row>
    <row r="169" spans="1:4" s="427" customFormat="1" ht="45">
      <c r="A169" s="459"/>
      <c r="B169" s="556" t="s">
        <v>332</v>
      </c>
      <c r="C169" s="556"/>
      <c r="D169" s="517" t="s">
        <v>336</v>
      </c>
    </row>
    <row r="170" spans="1:4" s="303" customFormat="1" ht="45">
      <c r="A170" s="459">
        <v>19</v>
      </c>
      <c r="B170" s="481" t="s">
        <v>252</v>
      </c>
      <c r="C170" s="496" t="s">
        <v>354</v>
      </c>
      <c r="D170" s="514" t="s">
        <v>263</v>
      </c>
    </row>
    <row r="171" spans="1:4" s="362" customFormat="1" ht="45">
      <c r="A171" s="459"/>
      <c r="B171" s="556" t="s">
        <v>332</v>
      </c>
      <c r="C171" s="556"/>
      <c r="D171" s="517" t="s">
        <v>337</v>
      </c>
    </row>
    <row r="172" spans="1:4" s="303" customFormat="1" ht="45">
      <c r="A172" s="459">
        <v>20</v>
      </c>
      <c r="B172" s="481" t="s">
        <v>298</v>
      </c>
      <c r="C172" s="496" t="s">
        <v>354</v>
      </c>
      <c r="D172" s="517" t="s">
        <v>416</v>
      </c>
    </row>
    <row r="173" spans="1:4" s="427" customFormat="1">
      <c r="A173" s="459"/>
      <c r="B173" s="556" t="s">
        <v>332</v>
      </c>
      <c r="C173" s="556"/>
      <c r="D173" s="517"/>
    </row>
    <row r="174" spans="1:4" s="303" customFormat="1">
      <c r="A174" s="459">
        <v>21</v>
      </c>
      <c r="B174" s="481" t="s">
        <v>249</v>
      </c>
      <c r="C174" s="482"/>
      <c r="D174" s="512"/>
    </row>
    <row r="175" spans="1:4" s="362" customFormat="1" ht="30">
      <c r="A175" s="459"/>
      <c r="B175" s="556" t="s">
        <v>332</v>
      </c>
      <c r="C175" s="556"/>
      <c r="D175" s="517" t="s">
        <v>385</v>
      </c>
    </row>
    <row r="176" spans="1:4" s="427" customFormat="1" ht="30">
      <c r="A176" s="459"/>
      <c r="B176" s="445" t="s">
        <v>404</v>
      </c>
      <c r="C176" s="496" t="s">
        <v>354</v>
      </c>
      <c r="D176" s="514" t="s">
        <v>271</v>
      </c>
    </row>
    <row r="177" spans="1:4" s="427" customFormat="1">
      <c r="A177" s="459"/>
      <c r="B177" s="556" t="s">
        <v>332</v>
      </c>
      <c r="C177" s="556"/>
      <c r="D177" s="514" t="s">
        <v>405</v>
      </c>
    </row>
    <row r="178" spans="1:4" s="427" customFormat="1" ht="60">
      <c r="A178" s="459"/>
      <c r="B178" s="445" t="s">
        <v>251</v>
      </c>
      <c r="C178" s="496"/>
      <c r="D178" s="514" t="s">
        <v>263</v>
      </c>
    </row>
    <row r="179" spans="1:4" s="362" customFormat="1" ht="33" customHeight="1">
      <c r="A179" s="459">
        <v>22</v>
      </c>
      <c r="B179" s="533" t="s">
        <v>244</v>
      </c>
      <c r="C179" s="533"/>
      <c r="D179" s="518"/>
    </row>
    <row r="180" spans="1:4" s="427" customFormat="1" ht="30">
      <c r="A180" s="459"/>
      <c r="B180" s="556" t="s">
        <v>332</v>
      </c>
      <c r="C180" s="556"/>
      <c r="D180" s="517" t="s">
        <v>401</v>
      </c>
    </row>
    <row r="181" spans="1:4" s="362" customFormat="1" ht="30">
      <c r="A181" s="459"/>
      <c r="B181" s="445" t="s">
        <v>245</v>
      </c>
      <c r="C181" s="496" t="s">
        <v>354</v>
      </c>
      <c r="D181" s="519" t="s">
        <v>271</v>
      </c>
    </row>
    <row r="182" spans="1:4" s="362" customFormat="1" ht="30">
      <c r="A182" s="459"/>
      <c r="B182" s="445" t="s">
        <v>246</v>
      </c>
      <c r="C182" s="496" t="s">
        <v>354</v>
      </c>
      <c r="D182" s="519" t="s">
        <v>271</v>
      </c>
    </row>
    <row r="183" spans="1:4" s="303" customFormat="1">
      <c r="A183" s="459"/>
      <c r="B183" s="445" t="s">
        <v>247</v>
      </c>
      <c r="C183" s="496" t="s">
        <v>354</v>
      </c>
      <c r="D183" s="516" t="s">
        <v>271</v>
      </c>
    </row>
    <row r="184" spans="1:4" s="427" customFormat="1" ht="45">
      <c r="A184" s="459"/>
      <c r="B184" s="445" t="s">
        <v>248</v>
      </c>
      <c r="C184" s="496" t="s">
        <v>354</v>
      </c>
      <c r="D184" s="516" t="s">
        <v>273</v>
      </c>
    </row>
    <row r="185" spans="1:4" s="303" customFormat="1" ht="21.75" customHeight="1">
      <c r="A185" s="559" t="s">
        <v>408</v>
      </c>
      <c r="B185" s="558"/>
      <c r="C185" s="558"/>
      <c r="D185" s="492"/>
    </row>
    <row r="186" spans="1:4" s="303" customFormat="1">
      <c r="A186" s="457" t="s">
        <v>338</v>
      </c>
      <c r="B186" s="445" t="s">
        <v>339</v>
      </c>
      <c r="C186" s="496" t="s">
        <v>340</v>
      </c>
      <c r="D186" s="492">
        <v>0</v>
      </c>
    </row>
    <row r="187" spans="1:4" s="303" customFormat="1">
      <c r="A187" s="457" t="s">
        <v>341</v>
      </c>
      <c r="B187" s="445" t="s">
        <v>342</v>
      </c>
      <c r="C187" s="496" t="s">
        <v>340</v>
      </c>
      <c r="D187" s="492">
        <v>0</v>
      </c>
    </row>
    <row r="188" spans="1:4" s="303" customFormat="1">
      <c r="A188" s="457" t="s">
        <v>343</v>
      </c>
      <c r="B188" s="445" t="s">
        <v>344</v>
      </c>
      <c r="C188" s="496" t="s">
        <v>340</v>
      </c>
      <c r="D188" s="492">
        <v>0</v>
      </c>
    </row>
    <row r="189" spans="1:4" s="303" customFormat="1">
      <c r="A189" s="457" t="s">
        <v>345</v>
      </c>
      <c r="B189" s="445" t="s">
        <v>346</v>
      </c>
      <c r="C189" s="496" t="s">
        <v>129</v>
      </c>
      <c r="D189" s="492">
        <v>0</v>
      </c>
    </row>
    <row r="190" spans="1:4" s="303" customFormat="1" ht="16.5" customHeight="1">
      <c r="A190" s="560" t="s">
        <v>381</v>
      </c>
      <c r="B190" s="561"/>
      <c r="C190" s="561"/>
      <c r="D190" s="492"/>
    </row>
    <row r="191" spans="1:4" s="490" customFormat="1">
      <c r="A191" s="488" t="s">
        <v>347</v>
      </c>
      <c r="B191" s="448" t="s">
        <v>388</v>
      </c>
      <c r="C191" s="486" t="s">
        <v>129</v>
      </c>
      <c r="D191" s="489">
        <v>0</v>
      </c>
    </row>
    <row r="192" spans="1:4" s="490" customFormat="1">
      <c r="A192" s="488" t="s">
        <v>348</v>
      </c>
      <c r="B192" s="448" t="s">
        <v>389</v>
      </c>
      <c r="C192" s="491" t="s">
        <v>129</v>
      </c>
      <c r="D192" s="492">
        <v>0</v>
      </c>
    </row>
    <row r="193" spans="1:4" s="490" customFormat="1">
      <c r="A193" s="488" t="s">
        <v>349</v>
      </c>
      <c r="B193" s="448" t="s">
        <v>390</v>
      </c>
      <c r="C193" s="491" t="s">
        <v>129</v>
      </c>
      <c r="D193" s="492">
        <v>0</v>
      </c>
    </row>
    <row r="194" spans="1:4" s="490" customFormat="1">
      <c r="A194" s="488" t="s">
        <v>350</v>
      </c>
      <c r="B194" s="448" t="s">
        <v>392</v>
      </c>
      <c r="C194" s="491" t="s">
        <v>129</v>
      </c>
      <c r="D194" s="492">
        <v>0</v>
      </c>
    </row>
    <row r="195" spans="1:4" s="490" customFormat="1">
      <c r="A195" s="488" t="s">
        <v>351</v>
      </c>
      <c r="B195" s="448" t="s">
        <v>393</v>
      </c>
      <c r="C195" s="491" t="s">
        <v>129</v>
      </c>
      <c r="D195" s="492">
        <v>0</v>
      </c>
    </row>
    <row r="196" spans="1:4" s="490" customFormat="1">
      <c r="A196" s="488" t="s">
        <v>352</v>
      </c>
      <c r="B196" s="448" t="s">
        <v>394</v>
      </c>
      <c r="C196" s="491" t="s">
        <v>129</v>
      </c>
      <c r="D196" s="492">
        <v>71203.259999999995</v>
      </c>
    </row>
    <row r="197" spans="1:4" s="303" customFormat="1">
      <c r="A197" s="562" t="s">
        <v>386</v>
      </c>
      <c r="B197" s="533"/>
      <c r="C197" s="533"/>
      <c r="D197" s="492"/>
    </row>
    <row r="198" spans="1:4" s="427" customFormat="1" ht="45">
      <c r="A198" s="456"/>
      <c r="B198" s="446" t="s">
        <v>353</v>
      </c>
      <c r="C198" s="452" t="s">
        <v>354</v>
      </c>
      <c r="D198" s="520" t="s">
        <v>395</v>
      </c>
    </row>
    <row r="199" spans="1:4" s="303" customFormat="1">
      <c r="A199" s="457"/>
      <c r="B199" s="445" t="s">
        <v>355</v>
      </c>
      <c r="C199" s="496" t="s">
        <v>354</v>
      </c>
      <c r="D199" s="492" t="s">
        <v>356</v>
      </c>
    </row>
    <row r="200" spans="1:4" s="303" customFormat="1">
      <c r="A200" s="457"/>
      <c r="B200" s="445" t="s">
        <v>357</v>
      </c>
      <c r="C200" s="494" t="s">
        <v>356</v>
      </c>
      <c r="D200" s="492"/>
    </row>
    <row r="201" spans="1:4" s="303" customFormat="1">
      <c r="A201" s="457"/>
      <c r="B201" s="445" t="s">
        <v>409</v>
      </c>
      <c r="C201" s="496" t="s">
        <v>129</v>
      </c>
      <c r="D201" s="492"/>
    </row>
    <row r="202" spans="1:4" s="303" customFormat="1">
      <c r="A202" s="457"/>
      <c r="B202" s="445" t="s">
        <v>359</v>
      </c>
      <c r="C202" s="496" t="s">
        <v>129</v>
      </c>
      <c r="D202" s="492"/>
    </row>
    <row r="203" spans="1:4" s="303" customFormat="1">
      <c r="A203" s="457"/>
      <c r="B203" s="445" t="s">
        <v>360</v>
      </c>
      <c r="C203" s="496" t="s">
        <v>129</v>
      </c>
      <c r="D203" s="492"/>
    </row>
    <row r="204" spans="1:4" s="303" customFormat="1">
      <c r="A204" s="457"/>
      <c r="B204" s="445" t="s">
        <v>379</v>
      </c>
      <c r="C204" s="496" t="s">
        <v>129</v>
      </c>
      <c r="D204" s="492">
        <v>0</v>
      </c>
    </row>
    <row r="205" spans="1:4" s="303" customFormat="1">
      <c r="A205" s="457"/>
      <c r="B205" s="445" t="s">
        <v>380</v>
      </c>
      <c r="C205" s="496" t="s">
        <v>129</v>
      </c>
      <c r="D205" s="492">
        <v>0</v>
      </c>
    </row>
    <row r="206" spans="1:4" s="303" customFormat="1">
      <c r="A206" s="457"/>
      <c r="B206" s="445" t="s">
        <v>363</v>
      </c>
      <c r="C206" s="496" t="s">
        <v>129</v>
      </c>
      <c r="D206" s="492">
        <v>0</v>
      </c>
    </row>
    <row r="207" spans="1:4" s="303" customFormat="1" ht="30">
      <c r="A207" s="457"/>
      <c r="B207" s="445" t="s">
        <v>364</v>
      </c>
      <c r="C207" s="496" t="s">
        <v>129</v>
      </c>
      <c r="D207" s="489">
        <v>0</v>
      </c>
    </row>
    <row r="208" spans="1:4" s="427" customFormat="1" ht="45">
      <c r="A208" s="456"/>
      <c r="B208" s="446" t="s">
        <v>353</v>
      </c>
      <c r="C208" s="452" t="s">
        <v>354</v>
      </c>
      <c r="D208" s="520" t="s">
        <v>397</v>
      </c>
    </row>
    <row r="209" spans="1:4" s="303" customFormat="1">
      <c r="A209" s="457"/>
      <c r="B209" s="445" t="s">
        <v>355</v>
      </c>
      <c r="C209" s="496" t="s">
        <v>354</v>
      </c>
      <c r="D209" s="492" t="s">
        <v>400</v>
      </c>
    </row>
    <row r="210" spans="1:4" s="303" customFormat="1" ht="30">
      <c r="A210" s="457"/>
      <c r="B210" s="445" t="s">
        <v>357</v>
      </c>
      <c r="C210" s="494" t="s">
        <v>358</v>
      </c>
      <c r="D210" s="492">
        <v>104.95384307096083</v>
      </c>
    </row>
    <row r="211" spans="1:4" s="303" customFormat="1">
      <c r="A211" s="457"/>
      <c r="B211" s="445" t="s">
        <v>409</v>
      </c>
      <c r="C211" s="496" t="s">
        <v>129</v>
      </c>
      <c r="D211" s="492">
        <v>4888.3600000000006</v>
      </c>
    </row>
    <row r="212" spans="1:4" s="303" customFormat="1">
      <c r="A212" s="457"/>
      <c r="B212" s="445" t="s">
        <v>359</v>
      </c>
      <c r="C212" s="496" t="s">
        <v>129</v>
      </c>
      <c r="D212" s="492">
        <v>3666.55</v>
      </c>
    </row>
    <row r="213" spans="1:4" s="303" customFormat="1">
      <c r="A213" s="457"/>
      <c r="B213" s="445" t="s">
        <v>360</v>
      </c>
      <c r="C213" s="496" t="s">
        <v>129</v>
      </c>
      <c r="D213" s="492">
        <v>1221.81</v>
      </c>
    </row>
    <row r="214" spans="1:4" s="303" customFormat="1">
      <c r="A214" s="457"/>
      <c r="B214" s="445" t="s">
        <v>398</v>
      </c>
      <c r="C214" s="496" t="s">
        <v>129</v>
      </c>
      <c r="D214" s="492">
        <v>4888.3600000000006</v>
      </c>
    </row>
    <row r="215" spans="1:4" s="303" customFormat="1">
      <c r="A215" s="457"/>
      <c r="B215" s="445" t="s">
        <v>399</v>
      </c>
      <c r="C215" s="496" t="s">
        <v>129</v>
      </c>
      <c r="D215" s="492">
        <v>4888.3600000000006</v>
      </c>
    </row>
    <row r="216" spans="1:4" s="303" customFormat="1">
      <c r="A216" s="457"/>
      <c r="B216" s="453" t="s">
        <v>363</v>
      </c>
      <c r="C216" s="496" t="s">
        <v>129</v>
      </c>
      <c r="D216" s="492">
        <v>0</v>
      </c>
    </row>
    <row r="217" spans="1:4" s="303" customFormat="1" ht="30">
      <c r="A217" s="457"/>
      <c r="B217" s="453" t="s">
        <v>364</v>
      </c>
      <c r="C217" s="496" t="s">
        <v>129</v>
      </c>
      <c r="D217" s="492">
        <v>0</v>
      </c>
    </row>
    <row r="218" spans="1:4" s="427" customFormat="1" ht="30">
      <c r="A218" s="456"/>
      <c r="B218" s="446" t="s">
        <v>353</v>
      </c>
      <c r="C218" s="452" t="s">
        <v>354</v>
      </c>
      <c r="D218" s="520" t="s">
        <v>365</v>
      </c>
    </row>
    <row r="219" spans="1:4" s="303" customFormat="1">
      <c r="A219" s="457"/>
      <c r="B219" s="445" t="s">
        <v>355</v>
      </c>
      <c r="C219" s="496" t="s">
        <v>354</v>
      </c>
      <c r="D219" s="492" t="s">
        <v>366</v>
      </c>
    </row>
    <row r="220" spans="1:4" s="303" customFormat="1" ht="30">
      <c r="A220" s="457"/>
      <c r="B220" s="445" t="s">
        <v>357</v>
      </c>
      <c r="C220" s="494" t="s">
        <v>358</v>
      </c>
      <c r="D220" s="492">
        <v>134104.04726230114</v>
      </c>
    </row>
    <row r="221" spans="1:4" s="303" customFormat="1">
      <c r="A221" s="457"/>
      <c r="B221" s="445" t="s">
        <v>409</v>
      </c>
      <c r="C221" s="496" t="s">
        <v>129</v>
      </c>
      <c r="D221" s="492">
        <v>285106.71000000002</v>
      </c>
    </row>
    <row r="222" spans="1:4" s="303" customFormat="1">
      <c r="A222" s="457"/>
      <c r="B222" s="445" t="s">
        <v>359</v>
      </c>
      <c r="C222" s="496" t="s">
        <v>129</v>
      </c>
      <c r="D222" s="521">
        <v>215125.26</v>
      </c>
    </row>
    <row r="223" spans="1:4" s="303" customFormat="1">
      <c r="A223" s="457"/>
      <c r="B223" s="445" t="s">
        <v>360</v>
      </c>
      <c r="C223" s="496" t="s">
        <v>129</v>
      </c>
      <c r="D223" s="492">
        <v>69981.45</v>
      </c>
    </row>
    <row r="224" spans="1:4" s="303" customFormat="1">
      <c r="A224" s="457"/>
      <c r="B224" s="445" t="s">
        <v>361</v>
      </c>
      <c r="C224" s="496" t="s">
        <v>129</v>
      </c>
      <c r="D224" s="492">
        <v>285106.71000000002</v>
      </c>
    </row>
    <row r="225" spans="1:4" s="303" customFormat="1">
      <c r="A225" s="457"/>
      <c r="B225" s="445" t="s">
        <v>362</v>
      </c>
      <c r="C225" s="496" t="s">
        <v>129</v>
      </c>
      <c r="D225" s="492">
        <v>285106.71000000002</v>
      </c>
    </row>
    <row r="226" spans="1:4" s="303" customFormat="1">
      <c r="A226" s="457"/>
      <c r="B226" s="445" t="s">
        <v>363</v>
      </c>
      <c r="C226" s="496" t="s">
        <v>129</v>
      </c>
      <c r="D226" s="492">
        <v>0</v>
      </c>
    </row>
    <row r="227" spans="1:4" s="303" customFormat="1" ht="30">
      <c r="A227" s="457"/>
      <c r="B227" s="445" t="s">
        <v>364</v>
      </c>
      <c r="C227" s="496" t="s">
        <v>129</v>
      </c>
      <c r="D227" s="492">
        <v>0</v>
      </c>
    </row>
    <row r="228" spans="1:4" s="303" customFormat="1" ht="21" customHeight="1">
      <c r="A228" s="559" t="s">
        <v>367</v>
      </c>
      <c r="B228" s="558"/>
      <c r="C228" s="558"/>
      <c r="D228" s="492"/>
    </row>
    <row r="229" spans="1:4" s="303" customFormat="1">
      <c r="A229" s="457" t="s">
        <v>368</v>
      </c>
      <c r="B229" s="445" t="s">
        <v>339</v>
      </c>
      <c r="C229" s="496" t="s">
        <v>340</v>
      </c>
      <c r="D229" s="492">
        <v>0</v>
      </c>
    </row>
    <row r="230" spans="1:4" s="303" customFormat="1">
      <c r="A230" s="457" t="s">
        <v>369</v>
      </c>
      <c r="B230" s="445" t="s">
        <v>342</v>
      </c>
      <c r="C230" s="496" t="s">
        <v>340</v>
      </c>
      <c r="D230" s="492">
        <v>0</v>
      </c>
    </row>
    <row r="231" spans="1:4" s="303" customFormat="1">
      <c r="A231" s="457" t="s">
        <v>370</v>
      </c>
      <c r="B231" s="445" t="s">
        <v>344</v>
      </c>
      <c r="C231" s="496" t="s">
        <v>354</v>
      </c>
      <c r="D231" s="492">
        <v>0</v>
      </c>
    </row>
    <row r="232" spans="1:4" s="303" customFormat="1">
      <c r="A232" s="457" t="s">
        <v>371</v>
      </c>
      <c r="B232" s="445" t="s">
        <v>346</v>
      </c>
      <c r="C232" s="496" t="s">
        <v>129</v>
      </c>
      <c r="D232" s="492">
        <v>0</v>
      </c>
    </row>
    <row r="233" spans="1:4" s="303" customFormat="1" ht="30.75" customHeight="1">
      <c r="A233" s="558" t="s">
        <v>372</v>
      </c>
      <c r="B233" s="558"/>
      <c r="C233" s="558"/>
      <c r="D233" s="492"/>
    </row>
    <row r="234" spans="1:4" s="303" customFormat="1">
      <c r="A234" s="493" t="s">
        <v>373</v>
      </c>
      <c r="B234" s="445" t="s">
        <v>374</v>
      </c>
      <c r="C234" s="496" t="s">
        <v>340</v>
      </c>
      <c r="D234" s="492">
        <v>0</v>
      </c>
    </row>
    <row r="235" spans="1:4" s="303" customFormat="1">
      <c r="A235" s="493" t="s">
        <v>375</v>
      </c>
      <c r="B235" s="445" t="s">
        <v>376</v>
      </c>
      <c r="C235" s="496" t="s">
        <v>340</v>
      </c>
      <c r="D235" s="492">
        <v>0</v>
      </c>
    </row>
    <row r="236" spans="1:4" s="303" customFormat="1">
      <c r="A236" s="493" t="s">
        <v>377</v>
      </c>
      <c r="B236" s="445" t="s">
        <v>378</v>
      </c>
      <c r="C236" s="496" t="s">
        <v>129</v>
      </c>
      <c r="D236" s="492">
        <v>0</v>
      </c>
    </row>
    <row r="237" spans="1:4">
      <c r="A237" s="286"/>
      <c r="B237" s="429"/>
      <c r="C237" s="287"/>
    </row>
  </sheetData>
  <mergeCells count="49">
    <mergeCell ref="B46:C46"/>
    <mergeCell ref="A26:C26"/>
    <mergeCell ref="B27:C27"/>
    <mergeCell ref="B28:C28"/>
    <mergeCell ref="B38:C38"/>
    <mergeCell ref="B39:C39"/>
    <mergeCell ref="B89:C89"/>
    <mergeCell ref="B47:C47"/>
    <mergeCell ref="B55:C55"/>
    <mergeCell ref="B56:C56"/>
    <mergeCell ref="B58:C58"/>
    <mergeCell ref="B63:C63"/>
    <mergeCell ref="B64:C64"/>
    <mergeCell ref="B68:C68"/>
    <mergeCell ref="B69:C69"/>
    <mergeCell ref="B82:C82"/>
    <mergeCell ref="B83:C83"/>
    <mergeCell ref="B88:C88"/>
    <mergeCell ref="B133:C133"/>
    <mergeCell ref="B93:C93"/>
    <mergeCell ref="B94:C94"/>
    <mergeCell ref="B99:C99"/>
    <mergeCell ref="B100:C100"/>
    <mergeCell ref="B114:C114"/>
    <mergeCell ref="B115:C115"/>
    <mergeCell ref="B119:C119"/>
    <mergeCell ref="B120:C120"/>
    <mergeCell ref="B128:C128"/>
    <mergeCell ref="B129:C129"/>
    <mergeCell ref="B130:C130"/>
    <mergeCell ref="B177:C177"/>
    <mergeCell ref="B134:C134"/>
    <mergeCell ref="B140:C140"/>
    <mergeCell ref="B141:C141"/>
    <mergeCell ref="B147:C147"/>
    <mergeCell ref="B148:C148"/>
    <mergeCell ref="B162:C162"/>
    <mergeCell ref="B163:C163"/>
    <mergeCell ref="B169:C169"/>
    <mergeCell ref="B171:C171"/>
    <mergeCell ref="B173:C173"/>
    <mergeCell ref="B175:C175"/>
    <mergeCell ref="A233:C233"/>
    <mergeCell ref="B179:C179"/>
    <mergeCell ref="B180:C180"/>
    <mergeCell ref="A185:C185"/>
    <mergeCell ref="A190:C190"/>
    <mergeCell ref="A197:C197"/>
    <mergeCell ref="A228:C228"/>
  </mergeCells>
  <pageMargins left="0.11811023622047245" right="0.11811023622047245" top="0.15748031496062992" bottom="0.35433070866141736" header="0" footer="0"/>
  <pageSetup paperSize="9" scale="94" fitToWidth="12" fitToHeight="2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119"/>
  <sheetViews>
    <sheetView workbookViewId="0">
      <selection activeCell="B29" sqref="B29"/>
    </sheetView>
  </sheetViews>
  <sheetFormatPr defaultRowHeight="12.75"/>
  <cols>
    <col min="1" max="1" width="3.42578125" style="222" customWidth="1"/>
    <col min="2" max="2" width="60.42578125" style="223" customWidth="1"/>
    <col min="3" max="3" width="19.28515625" style="231" customWidth="1"/>
    <col min="4" max="5" width="9.140625" style="224"/>
    <col min="6" max="6" width="20.140625" style="224" customWidth="1"/>
    <col min="7" max="16384" width="9.140625" style="224"/>
  </cols>
  <sheetData>
    <row r="1" spans="1:3">
      <c r="C1" s="222" t="s">
        <v>253</v>
      </c>
    </row>
    <row r="3" spans="1:3" s="236" customFormat="1">
      <c r="A3" s="235"/>
      <c r="B3" s="225" t="s">
        <v>254</v>
      </c>
      <c r="C3" s="225" t="s">
        <v>255</v>
      </c>
    </row>
    <row r="4" spans="1:3" s="223" customFormat="1">
      <c r="A4" s="235"/>
      <c r="B4" s="563" t="s">
        <v>256</v>
      </c>
      <c r="C4" s="564"/>
    </row>
    <row r="5" spans="1:3" ht="25.5">
      <c r="A5" s="208">
        <v>1</v>
      </c>
      <c r="B5" s="209" t="s">
        <v>149</v>
      </c>
      <c r="C5" s="226"/>
    </row>
    <row r="6" spans="1:3">
      <c r="A6" s="208"/>
      <c r="B6" s="210" t="s">
        <v>150</v>
      </c>
      <c r="C6" s="227" t="s">
        <v>257</v>
      </c>
    </row>
    <row r="7" spans="1:3">
      <c r="A7" s="208"/>
      <c r="B7" s="210" t="s">
        <v>151</v>
      </c>
      <c r="C7" s="8" t="s">
        <v>39</v>
      </c>
    </row>
    <row r="8" spans="1:3">
      <c r="A8" s="208"/>
      <c r="B8" s="210" t="s">
        <v>302</v>
      </c>
      <c r="C8" s="8" t="s">
        <v>258</v>
      </c>
    </row>
    <row r="9" spans="1:3" ht="25.5">
      <c r="A9" s="208"/>
      <c r="B9" s="211" t="s">
        <v>153</v>
      </c>
      <c r="C9" s="227" t="s">
        <v>25</v>
      </c>
    </row>
    <row r="10" spans="1:3">
      <c r="A10" s="208"/>
      <c r="B10" s="211" t="s">
        <v>154</v>
      </c>
      <c r="C10" s="227" t="s">
        <v>259</v>
      </c>
    </row>
    <row r="11" spans="1:3">
      <c r="A11" s="208"/>
      <c r="B11" s="210" t="s">
        <v>155</v>
      </c>
      <c r="C11" s="227" t="s">
        <v>25</v>
      </c>
    </row>
    <row r="12" spans="1:3">
      <c r="A12" s="208"/>
      <c r="B12" s="210" t="s">
        <v>156</v>
      </c>
      <c r="C12" s="227" t="s">
        <v>260</v>
      </c>
    </row>
    <row r="13" spans="1:3">
      <c r="A13" s="208"/>
      <c r="B13" s="210" t="s">
        <v>157</v>
      </c>
      <c r="C13" s="227" t="s">
        <v>27</v>
      </c>
    </row>
    <row r="14" spans="1:3">
      <c r="A14" s="208"/>
      <c r="B14" s="210" t="s">
        <v>158</v>
      </c>
      <c r="C14" s="8" t="s">
        <v>258</v>
      </c>
    </row>
    <row r="15" spans="1:3" ht="25.5">
      <c r="A15" s="208">
        <v>2</v>
      </c>
      <c r="B15" s="209" t="s">
        <v>159</v>
      </c>
      <c r="C15" s="208"/>
    </row>
    <row r="16" spans="1:3">
      <c r="A16" s="208"/>
      <c r="B16" s="212" t="s">
        <v>160</v>
      </c>
      <c r="C16" s="8" t="s">
        <v>258</v>
      </c>
    </row>
    <row r="17" spans="1:3">
      <c r="A17" s="208"/>
      <c r="B17" s="213" t="s">
        <v>161</v>
      </c>
      <c r="C17" s="8" t="s">
        <v>258</v>
      </c>
    </row>
    <row r="18" spans="1:3">
      <c r="A18" s="208"/>
      <c r="B18" s="214" t="s">
        <v>162</v>
      </c>
      <c r="C18" s="228" t="s">
        <v>43</v>
      </c>
    </row>
    <row r="19" spans="1:3" ht="25.5">
      <c r="A19" s="208"/>
      <c r="B19" s="214" t="s">
        <v>163</v>
      </c>
      <c r="C19" s="228" t="s">
        <v>43</v>
      </c>
    </row>
    <row r="20" spans="1:3" ht="51">
      <c r="A20" s="208"/>
      <c r="B20" s="214" t="s">
        <v>164</v>
      </c>
      <c r="C20" s="220" t="s">
        <v>261</v>
      </c>
    </row>
    <row r="21" spans="1:3" ht="25.5">
      <c r="A21" s="208"/>
      <c r="B21" s="214" t="s">
        <v>165</v>
      </c>
      <c r="C21" s="220" t="s">
        <v>40</v>
      </c>
    </row>
    <row r="22" spans="1:3" ht="25.5">
      <c r="A22" s="208">
        <v>3</v>
      </c>
      <c r="B22" s="209" t="s">
        <v>166</v>
      </c>
      <c r="C22" s="208"/>
    </row>
    <row r="23" spans="1:3">
      <c r="A23" s="208"/>
      <c r="B23" s="212" t="s">
        <v>167</v>
      </c>
      <c r="C23" s="228" t="s">
        <v>262</v>
      </c>
    </row>
    <row r="24" spans="1:3">
      <c r="A24" s="208"/>
      <c r="B24" s="212" t="s">
        <v>168</v>
      </c>
      <c r="C24" s="228" t="s">
        <v>40</v>
      </c>
    </row>
    <row r="25" spans="1:3" ht="25.5">
      <c r="A25" s="208"/>
      <c r="B25" s="212" t="s">
        <v>169</v>
      </c>
      <c r="C25" s="220" t="s">
        <v>263</v>
      </c>
    </row>
    <row r="26" spans="1:3" ht="51">
      <c r="A26" s="208"/>
      <c r="B26" s="212" t="s">
        <v>170</v>
      </c>
      <c r="C26" s="39" t="s">
        <v>264</v>
      </c>
    </row>
    <row r="27" spans="1:3">
      <c r="A27" s="208"/>
      <c r="B27" s="212" t="s">
        <v>30</v>
      </c>
      <c r="C27" s="220" t="s">
        <v>25</v>
      </c>
    </row>
    <row r="28" spans="1:3" ht="25.5">
      <c r="A28" s="208"/>
      <c r="B28" s="212" t="s">
        <v>33</v>
      </c>
      <c r="C28" s="220" t="s">
        <v>34</v>
      </c>
    </row>
    <row r="29" spans="1:3" ht="25.5">
      <c r="A29" s="208"/>
      <c r="B29" s="212" t="s">
        <v>171</v>
      </c>
      <c r="C29" s="220" t="s">
        <v>35</v>
      </c>
    </row>
    <row r="30" spans="1:3">
      <c r="A30" s="208">
        <v>4</v>
      </c>
      <c r="B30" s="215" t="s">
        <v>172</v>
      </c>
      <c r="C30" s="228"/>
    </row>
    <row r="31" spans="1:3" ht="38.25">
      <c r="A31" s="208"/>
      <c r="B31" s="216" t="s">
        <v>173</v>
      </c>
      <c r="C31" s="228" t="s">
        <v>265</v>
      </c>
    </row>
    <row r="32" spans="1:3" ht="25.5">
      <c r="A32" s="208"/>
      <c r="B32" s="216" t="s">
        <v>174</v>
      </c>
      <c r="C32" s="228"/>
    </row>
    <row r="33" spans="1:3" ht="38.25">
      <c r="A33" s="208"/>
      <c r="B33" s="216" t="s">
        <v>175</v>
      </c>
      <c r="C33" s="228" t="s">
        <v>265</v>
      </c>
    </row>
    <row r="34" spans="1:3" ht="38.25">
      <c r="A34" s="208"/>
      <c r="B34" s="216" t="s">
        <v>176</v>
      </c>
      <c r="C34" s="228" t="s">
        <v>265</v>
      </c>
    </row>
    <row r="35" spans="1:3" ht="51">
      <c r="A35" s="208"/>
      <c r="B35" s="216" t="s">
        <v>177</v>
      </c>
      <c r="C35" s="228" t="s">
        <v>265</v>
      </c>
    </row>
    <row r="36" spans="1:3" s="3" customFormat="1" ht="38.25">
      <c r="A36" s="208"/>
      <c r="B36" s="216" t="s">
        <v>178</v>
      </c>
      <c r="C36" s="228" t="s">
        <v>265</v>
      </c>
    </row>
    <row r="37" spans="1:3" s="3" customFormat="1">
      <c r="A37" s="208">
        <v>5</v>
      </c>
      <c r="B37" s="215" t="s">
        <v>179</v>
      </c>
      <c r="C37" s="228"/>
    </row>
    <row r="38" spans="1:3" s="3" customFormat="1" ht="38.25">
      <c r="A38" s="208"/>
      <c r="B38" s="216" t="s">
        <v>180</v>
      </c>
      <c r="C38" s="228" t="s">
        <v>265</v>
      </c>
    </row>
    <row r="39" spans="1:3" s="3" customFormat="1" ht="63.75">
      <c r="A39" s="208"/>
      <c r="B39" s="216" t="s">
        <v>181</v>
      </c>
      <c r="C39" s="228" t="s">
        <v>265</v>
      </c>
    </row>
    <row r="40" spans="1:3" s="3" customFormat="1" ht="38.25">
      <c r="A40" s="208"/>
      <c r="B40" s="216" t="s">
        <v>182</v>
      </c>
      <c r="C40" s="228" t="s">
        <v>265</v>
      </c>
    </row>
    <row r="41" spans="1:3" s="3" customFormat="1" ht="25.5">
      <c r="A41" s="208">
        <v>6</v>
      </c>
      <c r="B41" s="209" t="s">
        <v>183</v>
      </c>
      <c r="C41" s="229"/>
    </row>
    <row r="42" spans="1:3" s="3" customFormat="1" ht="63.75">
      <c r="A42" s="208"/>
      <c r="B42" s="216" t="s">
        <v>184</v>
      </c>
      <c r="C42" s="228" t="s">
        <v>265</v>
      </c>
    </row>
    <row r="43" spans="1:3" s="3" customFormat="1" ht="51">
      <c r="A43" s="208"/>
      <c r="B43" s="216" t="s">
        <v>185</v>
      </c>
      <c r="C43" s="228" t="s">
        <v>43</v>
      </c>
    </row>
    <row r="44" spans="1:3" s="3" customFormat="1" ht="25.5">
      <c r="A44" s="208"/>
      <c r="B44" s="216" t="s">
        <v>186</v>
      </c>
      <c r="C44" s="228" t="s">
        <v>43</v>
      </c>
    </row>
    <row r="45" spans="1:3" s="3" customFormat="1" ht="38.25">
      <c r="A45" s="208"/>
      <c r="B45" s="216" t="s">
        <v>187</v>
      </c>
      <c r="C45" s="228" t="s">
        <v>43</v>
      </c>
    </row>
    <row r="46" spans="1:3" ht="25.5">
      <c r="A46" s="208">
        <v>7</v>
      </c>
      <c r="B46" s="217" t="s">
        <v>188</v>
      </c>
      <c r="C46" s="229"/>
    </row>
    <row r="47" spans="1:3" ht="63.75">
      <c r="A47" s="208"/>
      <c r="B47" s="242" t="s">
        <v>189</v>
      </c>
      <c r="C47" s="39" t="s">
        <v>265</v>
      </c>
    </row>
    <row r="48" spans="1:3" ht="38.25">
      <c r="A48" s="208"/>
      <c r="B48" s="242" t="s">
        <v>190</v>
      </c>
      <c r="C48" s="39" t="s">
        <v>265</v>
      </c>
    </row>
    <row r="49" spans="1:3" ht="38.25">
      <c r="A49" s="208"/>
      <c r="B49" s="242" t="s">
        <v>191</v>
      </c>
      <c r="C49" s="220" t="s">
        <v>263</v>
      </c>
    </row>
    <row r="50" spans="1:3" s="3" customFormat="1" ht="25.5">
      <c r="A50" s="208">
        <v>8</v>
      </c>
      <c r="B50" s="209" t="s">
        <v>192</v>
      </c>
      <c r="C50" s="8"/>
    </row>
    <row r="51" spans="1:3" s="3" customFormat="1" ht="38.25">
      <c r="A51" s="208"/>
      <c r="B51" s="216" t="s">
        <v>193</v>
      </c>
      <c r="C51" s="228" t="s">
        <v>265</v>
      </c>
    </row>
    <row r="52" spans="1:3" s="3" customFormat="1" ht="25.5">
      <c r="A52" s="208"/>
      <c r="B52" s="216" t="s">
        <v>194</v>
      </c>
      <c r="C52" s="228" t="s">
        <v>43</v>
      </c>
    </row>
    <row r="53" spans="1:3" ht="63.75">
      <c r="A53" s="208"/>
      <c r="B53" s="216" t="s">
        <v>195</v>
      </c>
      <c r="C53" s="228" t="s">
        <v>27</v>
      </c>
    </row>
    <row r="54" spans="1:3">
      <c r="A54" s="208"/>
      <c r="B54" s="216" t="s">
        <v>196</v>
      </c>
      <c r="C54" s="228" t="s">
        <v>43</v>
      </c>
    </row>
    <row r="55" spans="1:3" ht="25.5">
      <c r="A55" s="208"/>
      <c r="B55" s="216" t="s">
        <v>197</v>
      </c>
      <c r="C55" s="228" t="s">
        <v>43</v>
      </c>
    </row>
    <row r="56" spans="1:3" ht="25.5">
      <c r="A56" s="208"/>
      <c r="B56" s="216" t="s">
        <v>198</v>
      </c>
      <c r="C56" s="228" t="s">
        <v>43</v>
      </c>
    </row>
    <row r="57" spans="1:3" ht="38.25">
      <c r="A57" s="208"/>
      <c r="B57" s="216" t="s">
        <v>199</v>
      </c>
      <c r="C57" s="228" t="s">
        <v>27</v>
      </c>
    </row>
    <row r="58" spans="1:3" ht="25.5">
      <c r="A58" s="208"/>
      <c r="B58" s="216" t="s">
        <v>200</v>
      </c>
      <c r="C58" s="228" t="s">
        <v>43</v>
      </c>
    </row>
    <row r="59" spans="1:3" ht="51">
      <c r="A59" s="208"/>
      <c r="B59" s="216" t="s">
        <v>201</v>
      </c>
      <c r="C59" s="228" t="s">
        <v>43</v>
      </c>
    </row>
    <row r="60" spans="1:3" ht="38.25">
      <c r="A60" s="208"/>
      <c r="B60" s="216" t="s">
        <v>202</v>
      </c>
      <c r="C60" s="228" t="s">
        <v>43</v>
      </c>
    </row>
    <row r="61" spans="1:3" ht="38.25">
      <c r="A61" s="208"/>
      <c r="B61" s="216" t="s">
        <v>203</v>
      </c>
      <c r="C61" s="228" t="s">
        <v>43</v>
      </c>
    </row>
    <row r="62" spans="1:3" ht="38.25">
      <c r="A62" s="208"/>
      <c r="B62" s="216" t="s">
        <v>204</v>
      </c>
      <c r="C62" s="228" t="s">
        <v>43</v>
      </c>
    </row>
    <row r="63" spans="1:3" ht="51">
      <c r="A63" s="208"/>
      <c r="B63" s="216" t="s">
        <v>205</v>
      </c>
      <c r="C63" s="228" t="s">
        <v>43</v>
      </c>
    </row>
    <row r="64" spans="1:3" ht="25.5">
      <c r="A64" s="208">
        <v>9</v>
      </c>
      <c r="B64" s="209" t="s">
        <v>206</v>
      </c>
      <c r="C64" s="229"/>
    </row>
    <row r="65" spans="1:3" ht="25.5">
      <c r="A65" s="208"/>
      <c r="B65" s="216" t="s">
        <v>207</v>
      </c>
      <c r="C65" s="220" t="s">
        <v>43</v>
      </c>
    </row>
    <row r="66" spans="1:3" ht="51">
      <c r="A66" s="208"/>
      <c r="B66" s="216" t="s">
        <v>208</v>
      </c>
      <c r="C66" s="220" t="s">
        <v>43</v>
      </c>
    </row>
    <row r="67" spans="1:3" ht="38.25">
      <c r="A67" s="208"/>
      <c r="B67" s="216" t="s">
        <v>209</v>
      </c>
      <c r="C67" s="220" t="s">
        <v>43</v>
      </c>
    </row>
    <row r="68" spans="1:3" ht="25.5">
      <c r="A68" s="208">
        <v>10</v>
      </c>
      <c r="B68" s="209" t="s">
        <v>210</v>
      </c>
      <c r="C68" s="229"/>
    </row>
    <row r="69" spans="1:3" ht="38.25">
      <c r="A69" s="208"/>
      <c r="B69" s="216" t="s">
        <v>211</v>
      </c>
      <c r="C69" s="220" t="s">
        <v>43</v>
      </c>
    </row>
    <row r="70" spans="1:3" ht="25.5">
      <c r="A70" s="208"/>
      <c r="B70" s="216" t="s">
        <v>212</v>
      </c>
      <c r="C70" s="220" t="s">
        <v>266</v>
      </c>
    </row>
    <row r="71" spans="1:3" ht="39.75" customHeight="1">
      <c r="A71" s="208"/>
      <c r="B71" s="216" t="s">
        <v>213</v>
      </c>
      <c r="C71" s="228" t="s">
        <v>267</v>
      </c>
    </row>
    <row r="72" spans="1:3" ht="38.25">
      <c r="A72" s="208"/>
      <c r="B72" s="216" t="s">
        <v>214</v>
      </c>
      <c r="C72" s="228" t="s">
        <v>268</v>
      </c>
    </row>
    <row r="73" spans="1:3" ht="25.5">
      <c r="A73" s="208"/>
      <c r="B73" s="216" t="s">
        <v>215</v>
      </c>
      <c r="C73" s="220" t="s">
        <v>263</v>
      </c>
    </row>
    <row r="74" spans="1:3" ht="76.5">
      <c r="A74" s="208">
        <v>11</v>
      </c>
      <c r="B74" s="209" t="s">
        <v>216</v>
      </c>
      <c r="C74" s="228" t="s">
        <v>267</v>
      </c>
    </row>
    <row r="75" spans="1:3" ht="38.25">
      <c r="A75" s="208">
        <v>12</v>
      </c>
      <c r="B75" s="209" t="s">
        <v>217</v>
      </c>
      <c r="C75" s="229"/>
    </row>
    <row r="76" spans="1:3" ht="51">
      <c r="A76" s="208"/>
      <c r="B76" s="216" t="s">
        <v>218</v>
      </c>
      <c r="C76" s="220" t="s">
        <v>269</v>
      </c>
    </row>
    <row r="77" spans="1:3" ht="40.5" customHeight="1">
      <c r="A77" s="208"/>
      <c r="B77" s="216" t="s">
        <v>219</v>
      </c>
      <c r="C77" s="220" t="s">
        <v>270</v>
      </c>
    </row>
    <row r="78" spans="1:3" ht="38.25">
      <c r="A78" s="208">
        <v>13</v>
      </c>
      <c r="B78" s="209" t="s">
        <v>220</v>
      </c>
      <c r="C78" s="229"/>
    </row>
    <row r="79" spans="1:3" ht="38.25">
      <c r="A79" s="218"/>
      <c r="B79" s="216" t="s">
        <v>221</v>
      </c>
      <c r="C79" s="229" t="s">
        <v>43</v>
      </c>
    </row>
    <row r="80" spans="1:3" ht="51">
      <c r="A80" s="218"/>
      <c r="B80" s="216" t="s">
        <v>222</v>
      </c>
      <c r="C80" s="229" t="s">
        <v>271</v>
      </c>
    </row>
    <row r="81" spans="1:3" ht="25.5">
      <c r="A81" s="218"/>
      <c r="B81" s="216" t="s">
        <v>223</v>
      </c>
      <c r="C81" s="229" t="s">
        <v>43</v>
      </c>
    </row>
    <row r="82" spans="1:3" ht="25.5">
      <c r="A82" s="208"/>
      <c r="B82" s="216" t="s">
        <v>224</v>
      </c>
      <c r="C82" s="229" t="s">
        <v>43</v>
      </c>
    </row>
    <row r="83" spans="1:3" ht="51">
      <c r="A83" s="208"/>
      <c r="B83" s="216" t="s">
        <v>225</v>
      </c>
      <c r="C83" s="229" t="s">
        <v>43</v>
      </c>
    </row>
    <row r="84" spans="1:3" ht="38.25">
      <c r="A84" s="208">
        <v>14</v>
      </c>
      <c r="B84" s="209" t="s">
        <v>226</v>
      </c>
      <c r="C84" s="229"/>
    </row>
    <row r="85" spans="1:3" ht="76.5">
      <c r="A85" s="208"/>
      <c r="B85" s="216" t="s">
        <v>227</v>
      </c>
      <c r="C85" s="229" t="s">
        <v>271</v>
      </c>
    </row>
    <row r="86" spans="1:3" ht="51">
      <c r="A86" s="208"/>
      <c r="B86" s="216" t="s">
        <v>228</v>
      </c>
      <c r="C86" s="229" t="s">
        <v>271</v>
      </c>
    </row>
    <row r="87" spans="1:3" ht="25.5">
      <c r="A87" s="208"/>
      <c r="B87" s="216" t="s">
        <v>229</v>
      </c>
      <c r="C87" s="229" t="s">
        <v>271</v>
      </c>
    </row>
    <row r="88" spans="1:3" ht="51">
      <c r="A88" s="208"/>
      <c r="B88" s="216" t="s">
        <v>230</v>
      </c>
      <c r="C88" s="220" t="s">
        <v>263</v>
      </c>
    </row>
    <row r="89" spans="1:3" ht="38.25">
      <c r="A89" s="208"/>
      <c r="B89" s="216" t="s">
        <v>231</v>
      </c>
      <c r="C89" s="229" t="s">
        <v>271</v>
      </c>
    </row>
    <row r="90" spans="1:3" ht="38.25">
      <c r="A90" s="208"/>
      <c r="B90" s="216" t="s">
        <v>232</v>
      </c>
      <c r="C90" s="229" t="s">
        <v>271</v>
      </c>
    </row>
    <row r="91" spans="1:3" ht="38.25">
      <c r="A91" s="208"/>
      <c r="B91" s="216" t="s">
        <v>233</v>
      </c>
      <c r="C91" s="220" t="s">
        <v>263</v>
      </c>
    </row>
    <row r="92" spans="1:3" ht="38.25">
      <c r="A92" s="208"/>
      <c r="B92" s="216" t="s">
        <v>234</v>
      </c>
      <c r="C92" s="39" t="s">
        <v>272</v>
      </c>
    </row>
    <row r="93" spans="1:3" ht="25.5">
      <c r="A93" s="208"/>
      <c r="B93" s="216" t="s">
        <v>235</v>
      </c>
      <c r="C93" s="229" t="s">
        <v>43</v>
      </c>
    </row>
    <row r="94" spans="1:3" ht="38.25">
      <c r="A94" s="208"/>
      <c r="B94" s="216" t="s">
        <v>236</v>
      </c>
      <c r="C94" s="39" t="s">
        <v>43</v>
      </c>
    </row>
    <row r="95" spans="1:3">
      <c r="A95" s="208"/>
      <c r="B95" s="216" t="s">
        <v>237</v>
      </c>
      <c r="C95" s="229" t="s">
        <v>43</v>
      </c>
    </row>
    <row r="96" spans="1:3" ht="38.25">
      <c r="A96" s="208"/>
      <c r="B96" s="216" t="s">
        <v>238</v>
      </c>
      <c r="C96" s="39" t="s">
        <v>265</v>
      </c>
    </row>
    <row r="97" spans="1:3" ht="25.5">
      <c r="A97" s="208"/>
      <c r="B97" s="216" t="s">
        <v>239</v>
      </c>
      <c r="C97" s="229" t="s">
        <v>43</v>
      </c>
    </row>
    <row r="98" spans="1:3" ht="38.25">
      <c r="A98" s="208">
        <v>15</v>
      </c>
      <c r="B98" s="209" t="s">
        <v>240</v>
      </c>
      <c r="C98" s="229"/>
    </row>
    <row r="99" spans="1:3" ht="51">
      <c r="A99" s="208"/>
      <c r="B99" s="216" t="s">
        <v>241</v>
      </c>
      <c r="C99" s="229" t="s">
        <v>271</v>
      </c>
    </row>
    <row r="100" spans="1:3" ht="25.5">
      <c r="A100" s="208"/>
      <c r="B100" s="216" t="s">
        <v>242</v>
      </c>
      <c r="C100" s="229" t="s">
        <v>271</v>
      </c>
    </row>
    <row r="101" spans="1:3" ht="90.75" customHeight="1">
      <c r="A101" s="208"/>
      <c r="B101" s="216" t="s">
        <v>243</v>
      </c>
      <c r="C101" s="229" t="s">
        <v>271</v>
      </c>
    </row>
    <row r="102" spans="1:3">
      <c r="A102" s="208">
        <v>16</v>
      </c>
      <c r="B102" s="232" t="s">
        <v>295</v>
      </c>
      <c r="C102" s="229" t="s">
        <v>266</v>
      </c>
    </row>
    <row r="103" spans="1:3" ht="38.25">
      <c r="A103" s="208">
        <v>17</v>
      </c>
      <c r="B103" s="209" t="s">
        <v>252</v>
      </c>
      <c r="C103" s="220" t="s">
        <v>263</v>
      </c>
    </row>
    <row r="104" spans="1:3">
      <c r="A104" s="222">
        <v>18</v>
      </c>
      <c r="B104" s="215" t="s">
        <v>298</v>
      </c>
      <c r="C104" s="215"/>
    </row>
    <row r="105" spans="1:3" ht="38.25">
      <c r="A105" s="208"/>
      <c r="B105" s="233" t="s">
        <v>298</v>
      </c>
      <c r="C105" s="234" t="s">
        <v>52</v>
      </c>
    </row>
    <row r="106" spans="1:3">
      <c r="A106" s="208">
        <v>19</v>
      </c>
      <c r="B106" s="209" t="s">
        <v>249</v>
      </c>
      <c r="C106" s="39"/>
    </row>
    <row r="107" spans="1:3" ht="16.5" customHeight="1">
      <c r="A107" s="235"/>
      <c r="B107" s="216" t="s">
        <v>250</v>
      </c>
      <c r="C107" s="220" t="s">
        <v>271</v>
      </c>
    </row>
    <row r="108" spans="1:3" ht="51">
      <c r="A108" s="208"/>
      <c r="B108" s="216" t="s">
        <v>251</v>
      </c>
      <c r="C108" s="220" t="s">
        <v>263</v>
      </c>
    </row>
    <row r="109" spans="1:3" ht="25.5">
      <c r="A109" s="208">
        <v>20</v>
      </c>
      <c r="B109" s="209" t="s">
        <v>244</v>
      </c>
      <c r="C109" s="229"/>
    </row>
    <row r="110" spans="1:3" ht="25.5">
      <c r="A110" s="208"/>
      <c r="B110" s="216" t="s">
        <v>245</v>
      </c>
      <c r="C110" s="229" t="s">
        <v>271</v>
      </c>
    </row>
    <row r="111" spans="1:3" ht="25.5">
      <c r="A111" s="208"/>
      <c r="B111" s="216" t="s">
        <v>246</v>
      </c>
      <c r="C111" s="229" t="s">
        <v>271</v>
      </c>
    </row>
    <row r="112" spans="1:3">
      <c r="A112" s="208"/>
      <c r="B112" s="216" t="s">
        <v>247</v>
      </c>
      <c r="C112" s="39" t="s">
        <v>271</v>
      </c>
    </row>
    <row r="113" spans="1:3" ht="25.5">
      <c r="A113" s="208"/>
      <c r="B113" s="216" t="s">
        <v>248</v>
      </c>
      <c r="C113" s="39" t="s">
        <v>273</v>
      </c>
    </row>
    <row r="115" spans="1:3" ht="15">
      <c r="B115" s="238" t="s">
        <v>274</v>
      </c>
      <c r="C115" s="219"/>
    </row>
    <row r="116" spans="1:3" ht="15">
      <c r="B116" s="238" t="s">
        <v>124</v>
      </c>
      <c r="C116" s="230" t="s">
        <v>275</v>
      </c>
    </row>
    <row r="118" spans="1:3" ht="15">
      <c r="B118" s="219"/>
    </row>
    <row r="119" spans="1:3" ht="15">
      <c r="B119" s="219"/>
    </row>
  </sheetData>
  <mergeCells count="1">
    <mergeCell ref="B4:C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35"/>
  <sheetViews>
    <sheetView workbookViewId="0">
      <selection activeCell="B105" sqref="B105"/>
    </sheetView>
  </sheetViews>
  <sheetFormatPr defaultRowHeight="12.75"/>
  <cols>
    <col min="1" max="1" width="3.42578125" style="222" customWidth="1"/>
    <col min="2" max="2" width="64.42578125" style="223" customWidth="1"/>
    <col min="3" max="3" width="19.5703125" style="231" customWidth="1"/>
    <col min="4" max="4" width="48.7109375" style="224" customWidth="1"/>
    <col min="5" max="6" width="9.140625" style="224"/>
    <col min="7" max="7" width="20.140625" style="224" customWidth="1"/>
    <col min="8" max="16384" width="9.140625" style="224"/>
  </cols>
  <sheetData>
    <row r="1" spans="1:5">
      <c r="C1" s="222" t="s">
        <v>253</v>
      </c>
    </row>
    <row r="3" spans="1:5" s="236" customFormat="1">
      <c r="A3" s="235"/>
      <c r="B3" s="225" t="s">
        <v>254</v>
      </c>
      <c r="C3" s="225" t="s">
        <v>255</v>
      </c>
    </row>
    <row r="4" spans="1:5" s="223" customFormat="1">
      <c r="A4" s="235"/>
      <c r="B4" s="549" t="s">
        <v>299</v>
      </c>
      <c r="C4" s="549"/>
    </row>
    <row r="5" spans="1:5" ht="25.5">
      <c r="A5" s="208">
        <v>1</v>
      </c>
      <c r="B5" s="209" t="s">
        <v>149</v>
      </c>
      <c r="C5" s="208"/>
    </row>
    <row r="6" spans="1:5">
      <c r="A6" s="208"/>
      <c r="B6" s="210" t="s">
        <v>150</v>
      </c>
      <c r="C6" s="227" t="s">
        <v>257</v>
      </c>
    </row>
    <row r="7" spans="1:5" ht="12.75" customHeight="1">
      <c r="A7" s="208"/>
      <c r="B7" s="210" t="s">
        <v>151</v>
      </c>
      <c r="C7" s="8" t="s">
        <v>39</v>
      </c>
    </row>
    <row r="8" spans="1:5" ht="12.75" customHeight="1">
      <c r="A8" s="208"/>
      <c r="B8" s="210" t="s">
        <v>152</v>
      </c>
      <c r="C8" s="8" t="s">
        <v>258</v>
      </c>
    </row>
    <row r="9" spans="1:5" ht="25.5">
      <c r="A9" s="208"/>
      <c r="B9" s="211" t="s">
        <v>153</v>
      </c>
      <c r="C9" s="227" t="s">
        <v>25</v>
      </c>
    </row>
    <row r="10" spans="1:5">
      <c r="A10" s="208"/>
      <c r="B10" s="211" t="s">
        <v>154</v>
      </c>
      <c r="C10" s="227" t="s">
        <v>259</v>
      </c>
    </row>
    <row r="11" spans="1:5">
      <c r="A11" s="208"/>
      <c r="B11" s="210" t="s">
        <v>155</v>
      </c>
      <c r="C11" s="227" t="s">
        <v>25</v>
      </c>
    </row>
    <row r="12" spans="1:5" ht="12.75" customHeight="1">
      <c r="A12" s="208"/>
      <c r="B12" s="210" t="s">
        <v>156</v>
      </c>
      <c r="C12" s="227" t="s">
        <v>260</v>
      </c>
    </row>
    <row r="13" spans="1:5" ht="12.75" customHeight="1">
      <c r="A13" s="208"/>
      <c r="B13" s="210" t="s">
        <v>157</v>
      </c>
      <c r="C13" s="227" t="s">
        <v>27</v>
      </c>
      <c r="D13" s="239"/>
      <c r="E13" s="50"/>
    </row>
    <row r="14" spans="1:5">
      <c r="A14" s="208"/>
      <c r="B14" s="210" t="s">
        <v>158</v>
      </c>
      <c r="C14" s="8" t="s">
        <v>258</v>
      </c>
      <c r="D14" s="239"/>
      <c r="E14" s="50"/>
    </row>
    <row r="15" spans="1:5">
      <c r="A15" s="208">
        <v>2</v>
      </c>
      <c r="B15" s="209" t="s">
        <v>159</v>
      </c>
      <c r="C15" s="208"/>
    </row>
    <row r="16" spans="1:5">
      <c r="A16" s="208"/>
      <c r="B16" s="212" t="s">
        <v>160</v>
      </c>
      <c r="C16" s="8" t="s">
        <v>258</v>
      </c>
    </row>
    <row r="17" spans="1:3">
      <c r="A17" s="208"/>
      <c r="B17" s="213" t="s">
        <v>161</v>
      </c>
      <c r="C17" s="8" t="s">
        <v>258</v>
      </c>
    </row>
    <row r="18" spans="1:3">
      <c r="A18" s="208"/>
      <c r="B18" s="214" t="s">
        <v>162</v>
      </c>
      <c r="C18" s="228" t="s">
        <v>43</v>
      </c>
    </row>
    <row r="19" spans="1:3" ht="25.5">
      <c r="A19" s="208"/>
      <c r="B19" s="214" t="s">
        <v>163</v>
      </c>
      <c r="C19" s="228" t="s">
        <v>43</v>
      </c>
    </row>
    <row r="20" spans="1:3" ht="51">
      <c r="A20" s="208"/>
      <c r="B20" s="214" t="s">
        <v>164</v>
      </c>
      <c r="C20" s="220" t="s">
        <v>261</v>
      </c>
    </row>
    <row r="21" spans="1:3">
      <c r="A21" s="208"/>
      <c r="B21" s="214" t="s">
        <v>33</v>
      </c>
      <c r="C21" s="220" t="s">
        <v>40</v>
      </c>
    </row>
    <row r="22" spans="1:3">
      <c r="A22" s="208">
        <v>3</v>
      </c>
      <c r="B22" s="209" t="s">
        <v>166</v>
      </c>
      <c r="C22" s="208"/>
    </row>
    <row r="23" spans="1:3" ht="12.75" customHeight="1">
      <c r="A23" s="208"/>
      <c r="B23" s="212" t="s">
        <v>167</v>
      </c>
      <c r="C23" s="228" t="s">
        <v>262</v>
      </c>
    </row>
    <row r="24" spans="1:3">
      <c r="A24" s="208"/>
      <c r="B24" s="212" t="s">
        <v>168</v>
      </c>
      <c r="C24" s="228" t="s">
        <v>40</v>
      </c>
    </row>
    <row r="25" spans="1:3" ht="25.5">
      <c r="A25" s="208"/>
      <c r="B25" s="212" t="s">
        <v>169</v>
      </c>
      <c r="C25" s="220" t="s">
        <v>263</v>
      </c>
    </row>
    <row r="26" spans="1:3" ht="38.25">
      <c r="A26" s="208"/>
      <c r="B26" s="212" t="s">
        <v>170</v>
      </c>
      <c r="C26" s="39" t="s">
        <v>264</v>
      </c>
    </row>
    <row r="27" spans="1:3">
      <c r="A27" s="208"/>
      <c r="B27" s="212" t="s">
        <v>30</v>
      </c>
      <c r="C27" s="220" t="s">
        <v>25</v>
      </c>
    </row>
    <row r="28" spans="1:3" ht="25.5">
      <c r="A28" s="208"/>
      <c r="B28" s="212" t="s">
        <v>33</v>
      </c>
      <c r="C28" s="220" t="s">
        <v>34</v>
      </c>
    </row>
    <row r="29" spans="1:3" ht="25.5">
      <c r="A29" s="208"/>
      <c r="B29" s="212" t="s">
        <v>171</v>
      </c>
      <c r="C29" s="220" t="s">
        <v>35</v>
      </c>
    </row>
    <row r="30" spans="1:3">
      <c r="A30" s="208">
        <v>4</v>
      </c>
      <c r="B30" s="215" t="s">
        <v>172</v>
      </c>
      <c r="C30" s="228"/>
    </row>
    <row r="31" spans="1:3" ht="38.25">
      <c r="A31" s="208"/>
      <c r="B31" s="216" t="s">
        <v>173</v>
      </c>
      <c r="C31" s="228" t="s">
        <v>265</v>
      </c>
    </row>
    <row r="32" spans="1:3" ht="25.5">
      <c r="A32" s="208"/>
      <c r="B32" s="216" t="s">
        <v>174</v>
      </c>
      <c r="C32" s="228"/>
    </row>
    <row r="33" spans="1:4" ht="38.25">
      <c r="A33" s="208"/>
      <c r="B33" s="216" t="s">
        <v>175</v>
      </c>
      <c r="C33" s="228" t="s">
        <v>265</v>
      </c>
    </row>
    <row r="34" spans="1:4" ht="38.25">
      <c r="A34" s="208"/>
      <c r="B34" s="216" t="s">
        <v>176</v>
      </c>
      <c r="C34" s="228" t="s">
        <v>265</v>
      </c>
      <c r="D34" s="240"/>
    </row>
    <row r="35" spans="1:4" ht="51">
      <c r="A35" s="208"/>
      <c r="B35" s="216" t="s">
        <v>177</v>
      </c>
      <c r="C35" s="228" t="s">
        <v>265</v>
      </c>
    </row>
    <row r="36" spans="1:4" ht="38.25">
      <c r="A36" s="208"/>
      <c r="B36" s="216" t="s">
        <v>178</v>
      </c>
      <c r="C36" s="228" t="s">
        <v>265</v>
      </c>
    </row>
    <row r="37" spans="1:4" s="3" customFormat="1">
      <c r="A37" s="208">
        <v>5</v>
      </c>
      <c r="B37" s="215" t="s">
        <v>179</v>
      </c>
      <c r="C37" s="228"/>
    </row>
    <row r="38" spans="1:4" s="3" customFormat="1" ht="38.25" customHeight="1">
      <c r="A38" s="208"/>
      <c r="B38" s="216" t="s">
        <v>180</v>
      </c>
      <c r="C38" s="228" t="s">
        <v>265</v>
      </c>
    </row>
    <row r="39" spans="1:4" s="3" customFormat="1" ht="51">
      <c r="A39" s="208"/>
      <c r="B39" s="216" t="s">
        <v>181</v>
      </c>
      <c r="C39" s="228" t="s">
        <v>265</v>
      </c>
    </row>
    <row r="40" spans="1:4" s="3" customFormat="1" ht="38.25">
      <c r="A40" s="208"/>
      <c r="B40" s="216" t="s">
        <v>182</v>
      </c>
      <c r="C40" s="228" t="s">
        <v>265</v>
      </c>
    </row>
    <row r="41" spans="1:4" s="3" customFormat="1" ht="25.5">
      <c r="A41" s="208">
        <v>6</v>
      </c>
      <c r="B41" s="209" t="s">
        <v>276</v>
      </c>
      <c r="C41" s="8"/>
    </row>
    <row r="42" spans="1:4" s="3" customFormat="1" ht="38.25">
      <c r="A42" s="208"/>
      <c r="B42" s="216" t="s">
        <v>277</v>
      </c>
      <c r="C42" s="228" t="s">
        <v>43</v>
      </c>
    </row>
    <row r="43" spans="1:4" s="3" customFormat="1" ht="51">
      <c r="A43" s="208"/>
      <c r="B43" s="216" t="s">
        <v>278</v>
      </c>
      <c r="C43" s="228" t="s">
        <v>43</v>
      </c>
    </row>
    <row r="44" spans="1:4" s="3" customFormat="1" ht="51">
      <c r="A44" s="208"/>
      <c r="B44" s="216" t="s">
        <v>279</v>
      </c>
      <c r="C44" s="228" t="s">
        <v>43</v>
      </c>
    </row>
    <row r="45" spans="1:4" ht="38.25">
      <c r="A45" s="208"/>
      <c r="B45" s="216" t="s">
        <v>191</v>
      </c>
      <c r="C45" s="228" t="s">
        <v>43</v>
      </c>
    </row>
    <row r="46" spans="1:4" s="3" customFormat="1" ht="63.75">
      <c r="A46" s="208"/>
      <c r="B46" s="216" t="s">
        <v>184</v>
      </c>
      <c r="C46" s="228" t="s">
        <v>43</v>
      </c>
    </row>
    <row r="47" spans="1:4" s="3" customFormat="1" ht="51">
      <c r="A47" s="208"/>
      <c r="B47" s="216" t="s">
        <v>185</v>
      </c>
      <c r="C47" s="228" t="s">
        <v>43</v>
      </c>
    </row>
    <row r="48" spans="1:4" s="3" customFormat="1" ht="12.75" customHeight="1">
      <c r="A48" s="208"/>
      <c r="B48" s="216" t="s">
        <v>186</v>
      </c>
      <c r="C48" s="228" t="s">
        <v>43</v>
      </c>
    </row>
    <row r="49" spans="1:3" s="3" customFormat="1" ht="38.25">
      <c r="A49" s="208"/>
      <c r="B49" s="216" t="s">
        <v>187</v>
      </c>
      <c r="C49" s="228" t="s">
        <v>43</v>
      </c>
    </row>
    <row r="50" spans="1:3" ht="25.5">
      <c r="A50" s="208">
        <v>7</v>
      </c>
      <c r="B50" s="217" t="s">
        <v>188</v>
      </c>
      <c r="C50" s="229"/>
    </row>
    <row r="51" spans="1:3" ht="75">
      <c r="A51" s="208"/>
      <c r="B51" s="237" t="s">
        <v>189</v>
      </c>
      <c r="C51" s="39" t="s">
        <v>265</v>
      </c>
    </row>
    <row r="52" spans="1:3" ht="38.25">
      <c r="A52" s="208"/>
      <c r="B52" s="237" t="s">
        <v>190</v>
      </c>
      <c r="C52" s="39" t="s">
        <v>265</v>
      </c>
    </row>
    <row r="53" spans="1:3" ht="45">
      <c r="A53" s="208"/>
      <c r="B53" s="237" t="s">
        <v>191</v>
      </c>
      <c r="C53" s="220" t="s">
        <v>263</v>
      </c>
    </row>
    <row r="54" spans="1:3" s="3" customFormat="1" ht="25.5">
      <c r="A54" s="208">
        <v>8</v>
      </c>
      <c r="B54" s="209" t="s">
        <v>280</v>
      </c>
      <c r="C54" s="221"/>
    </row>
    <row r="55" spans="1:3" s="3" customFormat="1" ht="38.25">
      <c r="A55" s="208"/>
      <c r="B55" s="216" t="s">
        <v>281</v>
      </c>
      <c r="C55" s="228" t="s">
        <v>43</v>
      </c>
    </row>
    <row r="56" spans="1:3" s="3" customFormat="1" ht="51">
      <c r="A56" s="208"/>
      <c r="B56" s="216" t="s">
        <v>282</v>
      </c>
      <c r="C56" s="228" t="s">
        <v>43</v>
      </c>
    </row>
    <row r="57" spans="1:3" s="3" customFormat="1" ht="25.5">
      <c r="A57" s="208"/>
      <c r="B57" s="216" t="s">
        <v>283</v>
      </c>
      <c r="C57" s="228" t="s">
        <v>43</v>
      </c>
    </row>
    <row r="58" spans="1:3" s="3" customFormat="1" ht="38.25">
      <c r="A58" s="208"/>
      <c r="B58" s="216" t="s">
        <v>191</v>
      </c>
      <c r="C58" s="228" t="s">
        <v>43</v>
      </c>
    </row>
    <row r="59" spans="1:3" ht="25.5">
      <c r="A59" s="208">
        <v>9</v>
      </c>
      <c r="B59" s="209" t="s">
        <v>192</v>
      </c>
      <c r="C59" s="8"/>
    </row>
    <row r="60" spans="1:3" ht="38.25">
      <c r="A60" s="208"/>
      <c r="B60" s="216" t="s">
        <v>193</v>
      </c>
      <c r="C60" s="228" t="s">
        <v>265</v>
      </c>
    </row>
    <row r="61" spans="1:3" ht="12.75" customHeight="1">
      <c r="A61" s="208"/>
      <c r="B61" s="216" t="s">
        <v>194</v>
      </c>
      <c r="C61" s="228" t="s">
        <v>43</v>
      </c>
    </row>
    <row r="62" spans="1:3" ht="51">
      <c r="A62" s="208"/>
      <c r="B62" s="216" t="s">
        <v>284</v>
      </c>
      <c r="C62" s="228" t="s">
        <v>43</v>
      </c>
    </row>
    <row r="63" spans="1:3">
      <c r="A63" s="208"/>
      <c r="B63" s="216" t="s">
        <v>285</v>
      </c>
      <c r="C63" s="228" t="s">
        <v>43</v>
      </c>
    </row>
    <row r="64" spans="1:3" ht="25.5">
      <c r="A64" s="208"/>
      <c r="B64" s="216" t="s">
        <v>197</v>
      </c>
      <c r="C64" s="228" t="s">
        <v>43</v>
      </c>
    </row>
    <row r="65" spans="1:3" ht="25.5">
      <c r="A65" s="208"/>
      <c r="B65" s="216" t="s">
        <v>198</v>
      </c>
      <c r="C65" s="228" t="s">
        <v>43</v>
      </c>
    </row>
    <row r="66" spans="1:3" ht="12.75" customHeight="1">
      <c r="A66" s="208"/>
      <c r="B66" s="216" t="s">
        <v>199</v>
      </c>
      <c r="C66" s="228" t="s">
        <v>43</v>
      </c>
    </row>
    <row r="67" spans="1:3" ht="25.5">
      <c r="A67" s="208"/>
      <c r="B67" s="216" t="s">
        <v>200</v>
      </c>
      <c r="C67" s="228" t="s">
        <v>43</v>
      </c>
    </row>
    <row r="68" spans="1:3" ht="38.25">
      <c r="A68" s="208"/>
      <c r="B68" s="216" t="s">
        <v>201</v>
      </c>
      <c r="C68" s="228" t="s">
        <v>43</v>
      </c>
    </row>
    <row r="69" spans="1:3" ht="38.25">
      <c r="A69" s="208"/>
      <c r="B69" s="216" t="s">
        <v>286</v>
      </c>
      <c r="C69" s="228" t="s">
        <v>43</v>
      </c>
    </row>
    <row r="70" spans="1:3" ht="38.25">
      <c r="A70" s="208"/>
      <c r="B70" s="216" t="s">
        <v>203</v>
      </c>
      <c r="C70" s="228" t="s">
        <v>43</v>
      </c>
    </row>
    <row r="71" spans="1:3" ht="38.25">
      <c r="A71" s="208"/>
      <c r="B71" s="216" t="s">
        <v>204</v>
      </c>
      <c r="C71" s="228" t="s">
        <v>43</v>
      </c>
    </row>
    <row r="72" spans="1:3" ht="38.25">
      <c r="A72" s="208"/>
      <c r="B72" s="216" t="s">
        <v>205</v>
      </c>
      <c r="C72" s="228" t="s">
        <v>43</v>
      </c>
    </row>
    <row r="73" spans="1:3" ht="25.5">
      <c r="A73" s="208">
        <v>10</v>
      </c>
      <c r="B73" s="209" t="s">
        <v>206</v>
      </c>
      <c r="C73" s="229"/>
    </row>
    <row r="74" spans="1:3" ht="25.5">
      <c r="A74" s="208"/>
      <c r="B74" s="216" t="s">
        <v>207</v>
      </c>
      <c r="C74" s="220" t="s">
        <v>43</v>
      </c>
    </row>
    <row r="75" spans="1:3" ht="38.25">
      <c r="A75" s="208"/>
      <c r="B75" s="216" t="s">
        <v>208</v>
      </c>
      <c r="C75" s="220" t="s">
        <v>43</v>
      </c>
    </row>
    <row r="76" spans="1:3" ht="38.25">
      <c r="A76" s="208"/>
      <c r="B76" s="216" t="s">
        <v>209</v>
      </c>
      <c r="C76" s="220" t="s">
        <v>43</v>
      </c>
    </row>
    <row r="77" spans="1:3" ht="25.5">
      <c r="A77" s="208">
        <v>11</v>
      </c>
      <c r="B77" s="209" t="s">
        <v>210</v>
      </c>
      <c r="C77" s="229"/>
    </row>
    <row r="78" spans="1:3" ht="38.25">
      <c r="A78" s="208"/>
      <c r="B78" s="216" t="s">
        <v>211</v>
      </c>
      <c r="C78" s="220" t="s">
        <v>43</v>
      </c>
    </row>
    <row r="79" spans="1:3" ht="25.5">
      <c r="A79" s="208"/>
      <c r="B79" s="216" t="s">
        <v>212</v>
      </c>
      <c r="C79" s="220" t="s">
        <v>266</v>
      </c>
    </row>
    <row r="80" spans="1:3" ht="12.75" customHeight="1">
      <c r="A80" s="208"/>
      <c r="B80" s="216" t="s">
        <v>287</v>
      </c>
      <c r="C80" s="228" t="s">
        <v>265</v>
      </c>
    </row>
    <row r="81" spans="1:3" ht="38.25">
      <c r="A81" s="208"/>
      <c r="B81" s="216" t="s">
        <v>213</v>
      </c>
      <c r="C81" s="228" t="s">
        <v>265</v>
      </c>
    </row>
    <row r="82" spans="1:3" ht="38.25">
      <c r="A82" s="208"/>
      <c r="B82" s="216" t="s">
        <v>214</v>
      </c>
      <c r="C82" s="228" t="s">
        <v>265</v>
      </c>
    </row>
    <row r="83" spans="1:3" ht="38.25">
      <c r="A83" s="208"/>
      <c r="B83" s="216" t="s">
        <v>191</v>
      </c>
      <c r="C83" s="220" t="s">
        <v>263</v>
      </c>
    </row>
    <row r="84" spans="1:3" ht="76.5" customHeight="1">
      <c r="A84" s="208">
        <v>12</v>
      </c>
      <c r="B84" s="209" t="s">
        <v>216</v>
      </c>
      <c r="C84" s="228" t="s">
        <v>267</v>
      </c>
    </row>
    <row r="85" spans="1:3" ht="38.25">
      <c r="A85" s="208">
        <v>13</v>
      </c>
      <c r="B85" s="209" t="s">
        <v>217</v>
      </c>
      <c r="C85" s="229"/>
    </row>
    <row r="86" spans="1:3" ht="51">
      <c r="A86" s="208"/>
      <c r="B86" s="216" t="s">
        <v>218</v>
      </c>
      <c r="C86" s="220" t="s">
        <v>288</v>
      </c>
    </row>
    <row r="87" spans="1:3" ht="38.25">
      <c r="A87" s="208"/>
      <c r="B87" s="216" t="s">
        <v>219</v>
      </c>
      <c r="C87" s="220" t="s">
        <v>270</v>
      </c>
    </row>
    <row r="88" spans="1:3" ht="25.5">
      <c r="A88" s="208">
        <v>14</v>
      </c>
      <c r="B88" s="209" t="s">
        <v>289</v>
      </c>
      <c r="C88" s="229"/>
    </row>
    <row r="89" spans="1:3" ht="38.25">
      <c r="A89" s="208"/>
      <c r="B89" s="216" t="s">
        <v>290</v>
      </c>
      <c r="C89" s="229" t="s">
        <v>271</v>
      </c>
    </row>
    <row r="90" spans="1:3" ht="25.5">
      <c r="A90" s="208"/>
      <c r="B90" s="216" t="s">
        <v>291</v>
      </c>
      <c r="C90" s="229" t="s">
        <v>271</v>
      </c>
    </row>
    <row r="91" spans="1:3" ht="51">
      <c r="A91" s="208"/>
      <c r="B91" s="216" t="s">
        <v>292</v>
      </c>
      <c r="C91" s="229" t="s">
        <v>271</v>
      </c>
    </row>
    <row r="92" spans="1:3" ht="12.75" customHeight="1">
      <c r="A92" s="208"/>
      <c r="B92" s="216" t="s">
        <v>293</v>
      </c>
      <c r="C92" s="229" t="s">
        <v>271</v>
      </c>
    </row>
    <row r="93" spans="1:3" ht="38.25">
      <c r="A93" s="208"/>
      <c r="B93" s="216" t="s">
        <v>191</v>
      </c>
      <c r="C93" s="229" t="s">
        <v>43</v>
      </c>
    </row>
    <row r="94" spans="1:3" ht="25.5">
      <c r="A94" s="208">
        <v>15</v>
      </c>
      <c r="B94" s="209" t="s">
        <v>220</v>
      </c>
      <c r="C94" s="229"/>
    </row>
    <row r="95" spans="1:3" ht="12.75" customHeight="1">
      <c r="A95" s="218"/>
      <c r="B95" s="216" t="s">
        <v>221</v>
      </c>
      <c r="C95" s="229" t="s">
        <v>43</v>
      </c>
    </row>
    <row r="96" spans="1:3" ht="38.25">
      <c r="A96" s="218"/>
      <c r="B96" s="216" t="s">
        <v>222</v>
      </c>
      <c r="C96" s="229" t="s">
        <v>271</v>
      </c>
    </row>
    <row r="97" spans="1:3" ht="25.5">
      <c r="A97" s="218"/>
      <c r="B97" s="216" t="s">
        <v>223</v>
      </c>
      <c r="C97" s="229" t="s">
        <v>43</v>
      </c>
    </row>
    <row r="98" spans="1:3" ht="25.5">
      <c r="A98" s="208"/>
      <c r="B98" s="216" t="s">
        <v>224</v>
      </c>
      <c r="C98" s="229" t="s">
        <v>43</v>
      </c>
    </row>
    <row r="99" spans="1:3" ht="51">
      <c r="A99" s="208"/>
      <c r="B99" s="216" t="s">
        <v>225</v>
      </c>
      <c r="C99" s="229" t="s">
        <v>43</v>
      </c>
    </row>
    <row r="100" spans="1:3" ht="38.25">
      <c r="A100" s="208">
        <v>16</v>
      </c>
      <c r="B100" s="209" t="s">
        <v>226</v>
      </c>
      <c r="C100" s="229"/>
    </row>
    <row r="101" spans="1:3" ht="12.75" customHeight="1">
      <c r="A101" s="208"/>
      <c r="B101" s="216" t="s">
        <v>227</v>
      </c>
      <c r="C101" s="229" t="s">
        <v>271</v>
      </c>
    </row>
    <row r="102" spans="1:3" ht="38.25">
      <c r="A102" s="208"/>
      <c r="B102" s="216" t="s">
        <v>228</v>
      </c>
      <c r="C102" s="229" t="s">
        <v>271</v>
      </c>
    </row>
    <row r="103" spans="1:3" ht="25.5">
      <c r="A103" s="208"/>
      <c r="B103" s="216" t="s">
        <v>229</v>
      </c>
      <c r="C103" s="229" t="s">
        <v>271</v>
      </c>
    </row>
    <row r="104" spans="1:3" ht="38.25">
      <c r="A104" s="208"/>
      <c r="B104" s="216" t="s">
        <v>230</v>
      </c>
      <c r="C104" s="220" t="s">
        <v>263</v>
      </c>
    </row>
    <row r="105" spans="1:3" ht="38.25">
      <c r="A105" s="208"/>
      <c r="B105" s="216" t="s">
        <v>231</v>
      </c>
      <c r="C105" s="229" t="s">
        <v>271</v>
      </c>
    </row>
    <row r="106" spans="1:3" ht="38.25">
      <c r="A106" s="208"/>
      <c r="B106" s="216" t="s">
        <v>294</v>
      </c>
      <c r="C106" s="229" t="s">
        <v>271</v>
      </c>
    </row>
    <row r="107" spans="1:3" ht="28.5" customHeight="1">
      <c r="A107" s="208"/>
      <c r="B107" s="216" t="s">
        <v>234</v>
      </c>
      <c r="C107" s="229" t="s">
        <v>43</v>
      </c>
    </row>
    <row r="108" spans="1:3" ht="25.5">
      <c r="A108" s="208"/>
      <c r="B108" s="216" t="s">
        <v>235</v>
      </c>
      <c r="C108" s="229" t="s">
        <v>43</v>
      </c>
    </row>
    <row r="109" spans="1:3" ht="25.5">
      <c r="A109" s="208"/>
      <c r="B109" s="216" t="s">
        <v>236</v>
      </c>
      <c r="C109" s="229" t="s">
        <v>43</v>
      </c>
    </row>
    <row r="110" spans="1:3">
      <c r="A110" s="208"/>
      <c r="B110" s="216" t="s">
        <v>237</v>
      </c>
      <c r="C110" s="229" t="s">
        <v>43</v>
      </c>
    </row>
    <row r="111" spans="1:3" ht="25.5">
      <c r="A111" s="208"/>
      <c r="B111" s="216" t="s">
        <v>238</v>
      </c>
      <c r="C111" s="220" t="s">
        <v>263</v>
      </c>
    </row>
    <row r="112" spans="1:3" ht="25.5">
      <c r="A112" s="208"/>
      <c r="B112" s="216" t="s">
        <v>239</v>
      </c>
      <c r="C112" s="229" t="s">
        <v>43</v>
      </c>
    </row>
    <row r="113" spans="1:3" ht="38.25">
      <c r="A113" s="208">
        <v>17</v>
      </c>
      <c r="B113" s="209" t="s">
        <v>240</v>
      </c>
      <c r="C113" s="229"/>
    </row>
    <row r="114" spans="1:3" ht="51">
      <c r="A114" s="208"/>
      <c r="B114" s="216" t="s">
        <v>241</v>
      </c>
      <c r="C114" s="229" t="s">
        <v>271</v>
      </c>
    </row>
    <row r="115" spans="1:3" ht="25.5">
      <c r="A115" s="208"/>
      <c r="B115" s="216" t="s">
        <v>242</v>
      </c>
      <c r="C115" s="229" t="s">
        <v>271</v>
      </c>
    </row>
    <row r="116" spans="1:3" ht="89.25">
      <c r="A116" s="208"/>
      <c r="B116" s="216" t="s">
        <v>243</v>
      </c>
      <c r="C116" s="229" t="s">
        <v>271</v>
      </c>
    </row>
    <row r="117" spans="1:3" ht="25.5">
      <c r="A117" s="208"/>
      <c r="B117" s="216" t="s">
        <v>300</v>
      </c>
      <c r="C117" s="229" t="s">
        <v>271</v>
      </c>
    </row>
    <row r="118" spans="1:3">
      <c r="A118" s="208">
        <v>18</v>
      </c>
      <c r="B118" s="232" t="s">
        <v>295</v>
      </c>
      <c r="C118" s="229" t="s">
        <v>266</v>
      </c>
    </row>
    <row r="119" spans="1:3" ht="38.25">
      <c r="A119" s="208">
        <v>19</v>
      </c>
      <c r="B119" s="209" t="s">
        <v>252</v>
      </c>
      <c r="C119" s="220" t="s">
        <v>263</v>
      </c>
    </row>
    <row r="120" spans="1:3">
      <c r="A120" s="208">
        <v>20</v>
      </c>
      <c r="B120" s="215" t="s">
        <v>298</v>
      </c>
      <c r="C120" s="215"/>
    </row>
    <row r="121" spans="1:3" ht="27.75" customHeight="1">
      <c r="A121" s="208"/>
      <c r="B121" s="233" t="s">
        <v>298</v>
      </c>
      <c r="C121" s="234" t="s">
        <v>52</v>
      </c>
    </row>
    <row r="122" spans="1:3">
      <c r="A122" s="208">
        <v>21</v>
      </c>
      <c r="B122" s="215" t="s">
        <v>249</v>
      </c>
      <c r="C122" s="215"/>
    </row>
    <row r="123" spans="1:3">
      <c r="A123" s="235"/>
      <c r="B123" s="216" t="s">
        <v>250</v>
      </c>
      <c r="C123" s="220" t="s">
        <v>271</v>
      </c>
    </row>
    <row r="124" spans="1:3" ht="51">
      <c r="A124" s="208"/>
      <c r="B124" s="216" t="s">
        <v>251</v>
      </c>
      <c r="C124" s="220" t="s">
        <v>263</v>
      </c>
    </row>
    <row r="125" spans="1:3" ht="29.25" customHeight="1">
      <c r="A125" s="208">
        <v>22</v>
      </c>
      <c r="B125" s="215" t="s">
        <v>296</v>
      </c>
      <c r="C125" s="215"/>
    </row>
    <row r="126" spans="1:3" ht="25.5" customHeight="1">
      <c r="A126" s="208"/>
      <c r="B126" s="216" t="s">
        <v>245</v>
      </c>
      <c r="C126" s="229" t="s">
        <v>271</v>
      </c>
    </row>
    <row r="127" spans="1:3" ht="25.5">
      <c r="A127" s="208"/>
      <c r="B127" s="216" t="s">
        <v>246</v>
      </c>
      <c r="C127" s="39" t="s">
        <v>271</v>
      </c>
    </row>
    <row r="128" spans="1:3" ht="15" customHeight="1">
      <c r="A128" s="208"/>
      <c r="B128" s="216" t="s">
        <v>247</v>
      </c>
      <c r="C128" s="39" t="s">
        <v>271</v>
      </c>
    </row>
    <row r="129" spans="1:3" ht="34.5" customHeight="1">
      <c r="A129" s="208"/>
      <c r="B129" s="216" t="s">
        <v>248</v>
      </c>
      <c r="C129" s="39" t="s">
        <v>297</v>
      </c>
    </row>
    <row r="131" spans="1:3" ht="15">
      <c r="B131" s="238" t="s">
        <v>274</v>
      </c>
      <c r="C131" s="219"/>
    </row>
    <row r="132" spans="1:3" ht="15">
      <c r="B132" s="238" t="s">
        <v>124</v>
      </c>
      <c r="C132" s="230" t="s">
        <v>275</v>
      </c>
    </row>
    <row r="134" spans="1:3" ht="15">
      <c r="B134" s="219"/>
    </row>
    <row r="135" spans="1:3" ht="15">
      <c r="B135" s="219"/>
    </row>
  </sheetData>
  <mergeCells count="1">
    <mergeCell ref="B4:C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3"/>
  <sheetViews>
    <sheetView topLeftCell="A50" workbookViewId="0">
      <selection activeCell="E79" sqref="E79"/>
    </sheetView>
  </sheetViews>
  <sheetFormatPr defaultColWidth="10.28515625" defaultRowHeight="12.75"/>
  <cols>
    <col min="1" max="1" width="38.42578125" style="72" customWidth="1"/>
    <col min="2" max="2" width="28.85546875" style="72" customWidth="1"/>
    <col min="3" max="3" width="16.85546875" style="75" customWidth="1"/>
    <col min="4" max="4" width="11" style="255" customWidth="1"/>
    <col min="5" max="250" width="10.28515625" style="72"/>
    <col min="251" max="251" width="44.42578125" style="72" customWidth="1"/>
    <col min="252" max="252" width="27.28515625" style="72" customWidth="1"/>
    <col min="253" max="253" width="11.7109375" style="72" customWidth="1"/>
    <col min="254" max="254" width="9.42578125" style="72" customWidth="1"/>
    <col min="255" max="256" width="0" style="72" hidden="1" customWidth="1"/>
    <col min="257" max="506" width="10.28515625" style="72"/>
    <col min="507" max="507" width="44.42578125" style="72" customWidth="1"/>
    <col min="508" max="508" width="27.28515625" style="72" customWidth="1"/>
    <col min="509" max="509" width="11.7109375" style="72" customWidth="1"/>
    <col min="510" max="510" width="9.42578125" style="72" customWidth="1"/>
    <col min="511" max="512" width="0" style="72" hidden="1" customWidth="1"/>
    <col min="513" max="762" width="10.28515625" style="72"/>
    <col min="763" max="763" width="44.42578125" style="72" customWidth="1"/>
    <col min="764" max="764" width="27.28515625" style="72" customWidth="1"/>
    <col min="765" max="765" width="11.7109375" style="72" customWidth="1"/>
    <col min="766" max="766" width="9.42578125" style="72" customWidth="1"/>
    <col min="767" max="768" width="0" style="72" hidden="1" customWidth="1"/>
    <col min="769" max="1018" width="10.28515625" style="72"/>
    <col min="1019" max="1019" width="44.42578125" style="72" customWidth="1"/>
    <col min="1020" max="1020" width="27.28515625" style="72" customWidth="1"/>
    <col min="1021" max="1021" width="11.7109375" style="72" customWidth="1"/>
    <col min="1022" max="1022" width="9.42578125" style="72" customWidth="1"/>
    <col min="1023" max="1024" width="0" style="72" hidden="1" customWidth="1"/>
    <col min="1025" max="1274" width="10.28515625" style="72"/>
    <col min="1275" max="1275" width="44.42578125" style="72" customWidth="1"/>
    <col min="1276" max="1276" width="27.28515625" style="72" customWidth="1"/>
    <col min="1277" max="1277" width="11.7109375" style="72" customWidth="1"/>
    <col min="1278" max="1278" width="9.42578125" style="72" customWidth="1"/>
    <col min="1279" max="1280" width="0" style="72" hidden="1" customWidth="1"/>
    <col min="1281" max="1530" width="10.28515625" style="72"/>
    <col min="1531" max="1531" width="44.42578125" style="72" customWidth="1"/>
    <col min="1532" max="1532" width="27.28515625" style="72" customWidth="1"/>
    <col min="1533" max="1533" width="11.7109375" style="72" customWidth="1"/>
    <col min="1534" max="1534" width="9.42578125" style="72" customWidth="1"/>
    <col min="1535" max="1536" width="0" style="72" hidden="1" customWidth="1"/>
    <col min="1537" max="1786" width="10.28515625" style="72"/>
    <col min="1787" max="1787" width="44.42578125" style="72" customWidth="1"/>
    <col min="1788" max="1788" width="27.28515625" style="72" customWidth="1"/>
    <col min="1789" max="1789" width="11.7109375" style="72" customWidth="1"/>
    <col min="1790" max="1790" width="9.42578125" style="72" customWidth="1"/>
    <col min="1791" max="1792" width="0" style="72" hidden="1" customWidth="1"/>
    <col min="1793" max="2042" width="10.28515625" style="72"/>
    <col min="2043" max="2043" width="44.42578125" style="72" customWidth="1"/>
    <col min="2044" max="2044" width="27.28515625" style="72" customWidth="1"/>
    <col min="2045" max="2045" width="11.7109375" style="72" customWidth="1"/>
    <col min="2046" max="2046" width="9.42578125" style="72" customWidth="1"/>
    <col min="2047" max="2048" width="0" style="72" hidden="1" customWidth="1"/>
    <col min="2049" max="2298" width="10.28515625" style="72"/>
    <col min="2299" max="2299" width="44.42578125" style="72" customWidth="1"/>
    <col min="2300" max="2300" width="27.28515625" style="72" customWidth="1"/>
    <col min="2301" max="2301" width="11.7109375" style="72" customWidth="1"/>
    <col min="2302" max="2302" width="9.42578125" style="72" customWidth="1"/>
    <col min="2303" max="2304" width="0" style="72" hidden="1" customWidth="1"/>
    <col min="2305" max="2554" width="10.28515625" style="72"/>
    <col min="2555" max="2555" width="44.42578125" style="72" customWidth="1"/>
    <col min="2556" max="2556" width="27.28515625" style="72" customWidth="1"/>
    <col min="2557" max="2557" width="11.7109375" style="72" customWidth="1"/>
    <col min="2558" max="2558" width="9.42578125" style="72" customWidth="1"/>
    <col min="2559" max="2560" width="0" style="72" hidden="1" customWidth="1"/>
    <col min="2561" max="2810" width="10.28515625" style="72"/>
    <col min="2811" max="2811" width="44.42578125" style="72" customWidth="1"/>
    <col min="2812" max="2812" width="27.28515625" style="72" customWidth="1"/>
    <col min="2813" max="2813" width="11.7109375" style="72" customWidth="1"/>
    <col min="2814" max="2814" width="9.42578125" style="72" customWidth="1"/>
    <col min="2815" max="2816" width="0" style="72" hidden="1" customWidth="1"/>
    <col min="2817" max="3066" width="10.28515625" style="72"/>
    <col min="3067" max="3067" width="44.42578125" style="72" customWidth="1"/>
    <col min="3068" max="3068" width="27.28515625" style="72" customWidth="1"/>
    <col min="3069" max="3069" width="11.7109375" style="72" customWidth="1"/>
    <col min="3070" max="3070" width="9.42578125" style="72" customWidth="1"/>
    <col min="3071" max="3072" width="0" style="72" hidden="1" customWidth="1"/>
    <col min="3073" max="3322" width="10.28515625" style="72"/>
    <col min="3323" max="3323" width="44.42578125" style="72" customWidth="1"/>
    <col min="3324" max="3324" width="27.28515625" style="72" customWidth="1"/>
    <col min="3325" max="3325" width="11.7109375" style="72" customWidth="1"/>
    <col min="3326" max="3326" width="9.42578125" style="72" customWidth="1"/>
    <col min="3327" max="3328" width="0" style="72" hidden="1" customWidth="1"/>
    <col min="3329" max="3578" width="10.28515625" style="72"/>
    <col min="3579" max="3579" width="44.42578125" style="72" customWidth="1"/>
    <col min="3580" max="3580" width="27.28515625" style="72" customWidth="1"/>
    <col min="3581" max="3581" width="11.7109375" style="72" customWidth="1"/>
    <col min="3582" max="3582" width="9.42578125" style="72" customWidth="1"/>
    <col min="3583" max="3584" width="0" style="72" hidden="1" customWidth="1"/>
    <col min="3585" max="3834" width="10.28515625" style="72"/>
    <col min="3835" max="3835" width="44.42578125" style="72" customWidth="1"/>
    <col min="3836" max="3836" width="27.28515625" style="72" customWidth="1"/>
    <col min="3837" max="3837" width="11.7109375" style="72" customWidth="1"/>
    <col min="3838" max="3838" width="9.42578125" style="72" customWidth="1"/>
    <col min="3839" max="3840" width="0" style="72" hidden="1" customWidth="1"/>
    <col min="3841" max="4090" width="10.28515625" style="72"/>
    <col min="4091" max="4091" width="44.42578125" style="72" customWidth="1"/>
    <col min="4092" max="4092" width="27.28515625" style="72" customWidth="1"/>
    <col min="4093" max="4093" width="11.7109375" style="72" customWidth="1"/>
    <col min="4094" max="4094" width="9.42578125" style="72" customWidth="1"/>
    <col min="4095" max="4096" width="0" style="72" hidden="1" customWidth="1"/>
    <col min="4097" max="4346" width="10.28515625" style="72"/>
    <col min="4347" max="4347" width="44.42578125" style="72" customWidth="1"/>
    <col min="4348" max="4348" width="27.28515625" style="72" customWidth="1"/>
    <col min="4349" max="4349" width="11.7109375" style="72" customWidth="1"/>
    <col min="4350" max="4350" width="9.42578125" style="72" customWidth="1"/>
    <col min="4351" max="4352" width="0" style="72" hidden="1" customWidth="1"/>
    <col min="4353" max="4602" width="10.28515625" style="72"/>
    <col min="4603" max="4603" width="44.42578125" style="72" customWidth="1"/>
    <col min="4604" max="4604" width="27.28515625" style="72" customWidth="1"/>
    <col min="4605" max="4605" width="11.7109375" style="72" customWidth="1"/>
    <col min="4606" max="4606" width="9.42578125" style="72" customWidth="1"/>
    <col min="4607" max="4608" width="0" style="72" hidden="1" customWidth="1"/>
    <col min="4609" max="4858" width="10.28515625" style="72"/>
    <col min="4859" max="4859" width="44.42578125" style="72" customWidth="1"/>
    <col min="4860" max="4860" width="27.28515625" style="72" customWidth="1"/>
    <col min="4861" max="4861" width="11.7109375" style="72" customWidth="1"/>
    <col min="4862" max="4862" width="9.42578125" style="72" customWidth="1"/>
    <col min="4863" max="4864" width="0" style="72" hidden="1" customWidth="1"/>
    <col min="4865" max="5114" width="10.28515625" style="72"/>
    <col min="5115" max="5115" width="44.42578125" style="72" customWidth="1"/>
    <col min="5116" max="5116" width="27.28515625" style="72" customWidth="1"/>
    <col min="5117" max="5117" width="11.7109375" style="72" customWidth="1"/>
    <col min="5118" max="5118" width="9.42578125" style="72" customWidth="1"/>
    <col min="5119" max="5120" width="0" style="72" hidden="1" customWidth="1"/>
    <col min="5121" max="5370" width="10.28515625" style="72"/>
    <col min="5371" max="5371" width="44.42578125" style="72" customWidth="1"/>
    <col min="5372" max="5372" width="27.28515625" style="72" customWidth="1"/>
    <col min="5373" max="5373" width="11.7109375" style="72" customWidth="1"/>
    <col min="5374" max="5374" width="9.42578125" style="72" customWidth="1"/>
    <col min="5375" max="5376" width="0" style="72" hidden="1" customWidth="1"/>
    <col min="5377" max="5626" width="10.28515625" style="72"/>
    <col min="5627" max="5627" width="44.42578125" style="72" customWidth="1"/>
    <col min="5628" max="5628" width="27.28515625" style="72" customWidth="1"/>
    <col min="5629" max="5629" width="11.7109375" style="72" customWidth="1"/>
    <col min="5630" max="5630" width="9.42578125" style="72" customWidth="1"/>
    <col min="5631" max="5632" width="0" style="72" hidden="1" customWidth="1"/>
    <col min="5633" max="5882" width="10.28515625" style="72"/>
    <col min="5883" max="5883" width="44.42578125" style="72" customWidth="1"/>
    <col min="5884" max="5884" width="27.28515625" style="72" customWidth="1"/>
    <col min="5885" max="5885" width="11.7109375" style="72" customWidth="1"/>
    <col min="5886" max="5886" width="9.42578125" style="72" customWidth="1"/>
    <col min="5887" max="5888" width="0" style="72" hidden="1" customWidth="1"/>
    <col min="5889" max="6138" width="10.28515625" style="72"/>
    <col min="6139" max="6139" width="44.42578125" style="72" customWidth="1"/>
    <col min="6140" max="6140" width="27.28515625" style="72" customWidth="1"/>
    <col min="6141" max="6141" width="11.7109375" style="72" customWidth="1"/>
    <col min="6142" max="6142" width="9.42578125" style="72" customWidth="1"/>
    <col min="6143" max="6144" width="0" style="72" hidden="1" customWidth="1"/>
    <col min="6145" max="6394" width="10.28515625" style="72"/>
    <col min="6395" max="6395" width="44.42578125" style="72" customWidth="1"/>
    <col min="6396" max="6396" width="27.28515625" style="72" customWidth="1"/>
    <col min="6397" max="6397" width="11.7109375" style="72" customWidth="1"/>
    <col min="6398" max="6398" width="9.42578125" style="72" customWidth="1"/>
    <col min="6399" max="6400" width="0" style="72" hidden="1" customWidth="1"/>
    <col min="6401" max="6650" width="10.28515625" style="72"/>
    <col min="6651" max="6651" width="44.42578125" style="72" customWidth="1"/>
    <col min="6652" max="6652" width="27.28515625" style="72" customWidth="1"/>
    <col min="6653" max="6653" width="11.7109375" style="72" customWidth="1"/>
    <col min="6654" max="6654" width="9.42578125" style="72" customWidth="1"/>
    <col min="6655" max="6656" width="0" style="72" hidden="1" customWidth="1"/>
    <col min="6657" max="6906" width="10.28515625" style="72"/>
    <col min="6907" max="6907" width="44.42578125" style="72" customWidth="1"/>
    <col min="6908" max="6908" width="27.28515625" style="72" customWidth="1"/>
    <col min="6909" max="6909" width="11.7109375" style="72" customWidth="1"/>
    <col min="6910" max="6910" width="9.42578125" style="72" customWidth="1"/>
    <col min="6911" max="6912" width="0" style="72" hidden="1" customWidth="1"/>
    <col min="6913" max="7162" width="10.28515625" style="72"/>
    <col min="7163" max="7163" width="44.42578125" style="72" customWidth="1"/>
    <col min="7164" max="7164" width="27.28515625" style="72" customWidth="1"/>
    <col min="7165" max="7165" width="11.7109375" style="72" customWidth="1"/>
    <col min="7166" max="7166" width="9.42578125" style="72" customWidth="1"/>
    <col min="7167" max="7168" width="0" style="72" hidden="1" customWidth="1"/>
    <col min="7169" max="7418" width="10.28515625" style="72"/>
    <col min="7419" max="7419" width="44.42578125" style="72" customWidth="1"/>
    <col min="7420" max="7420" width="27.28515625" style="72" customWidth="1"/>
    <col min="7421" max="7421" width="11.7109375" style="72" customWidth="1"/>
    <col min="7422" max="7422" width="9.42578125" style="72" customWidth="1"/>
    <col min="7423" max="7424" width="0" style="72" hidden="1" customWidth="1"/>
    <col min="7425" max="7674" width="10.28515625" style="72"/>
    <col min="7675" max="7675" width="44.42578125" style="72" customWidth="1"/>
    <col min="7676" max="7676" width="27.28515625" style="72" customWidth="1"/>
    <col min="7677" max="7677" width="11.7109375" style="72" customWidth="1"/>
    <col min="7678" max="7678" width="9.42578125" style="72" customWidth="1"/>
    <col min="7679" max="7680" width="0" style="72" hidden="1" customWidth="1"/>
    <col min="7681" max="7930" width="10.28515625" style="72"/>
    <col min="7931" max="7931" width="44.42578125" style="72" customWidth="1"/>
    <col min="7932" max="7932" width="27.28515625" style="72" customWidth="1"/>
    <col min="7933" max="7933" width="11.7109375" style="72" customWidth="1"/>
    <col min="7934" max="7934" width="9.42578125" style="72" customWidth="1"/>
    <col min="7935" max="7936" width="0" style="72" hidden="1" customWidth="1"/>
    <col min="7937" max="8186" width="10.28515625" style="72"/>
    <col min="8187" max="8187" width="44.42578125" style="72" customWidth="1"/>
    <col min="8188" max="8188" width="27.28515625" style="72" customWidth="1"/>
    <col min="8189" max="8189" width="11.7109375" style="72" customWidth="1"/>
    <col min="8190" max="8190" width="9.42578125" style="72" customWidth="1"/>
    <col min="8191" max="8192" width="0" style="72" hidden="1" customWidth="1"/>
    <col min="8193" max="8442" width="10.28515625" style="72"/>
    <col min="8443" max="8443" width="44.42578125" style="72" customWidth="1"/>
    <col min="8444" max="8444" width="27.28515625" style="72" customWidth="1"/>
    <col min="8445" max="8445" width="11.7109375" style="72" customWidth="1"/>
    <col min="8446" max="8446" width="9.42578125" style="72" customWidth="1"/>
    <col min="8447" max="8448" width="0" style="72" hidden="1" customWidth="1"/>
    <col min="8449" max="8698" width="10.28515625" style="72"/>
    <col min="8699" max="8699" width="44.42578125" style="72" customWidth="1"/>
    <col min="8700" max="8700" width="27.28515625" style="72" customWidth="1"/>
    <col min="8701" max="8701" width="11.7109375" style="72" customWidth="1"/>
    <col min="8702" max="8702" width="9.42578125" style="72" customWidth="1"/>
    <col min="8703" max="8704" width="0" style="72" hidden="1" customWidth="1"/>
    <col min="8705" max="8954" width="10.28515625" style="72"/>
    <col min="8955" max="8955" width="44.42578125" style="72" customWidth="1"/>
    <col min="8956" max="8956" width="27.28515625" style="72" customWidth="1"/>
    <col min="8957" max="8957" width="11.7109375" style="72" customWidth="1"/>
    <col min="8958" max="8958" width="9.42578125" style="72" customWidth="1"/>
    <col min="8959" max="8960" width="0" style="72" hidden="1" customWidth="1"/>
    <col min="8961" max="9210" width="10.28515625" style="72"/>
    <col min="9211" max="9211" width="44.42578125" style="72" customWidth="1"/>
    <col min="9212" max="9212" width="27.28515625" style="72" customWidth="1"/>
    <col min="9213" max="9213" width="11.7109375" style="72" customWidth="1"/>
    <col min="9214" max="9214" width="9.42578125" style="72" customWidth="1"/>
    <col min="9215" max="9216" width="0" style="72" hidden="1" customWidth="1"/>
    <col min="9217" max="9466" width="10.28515625" style="72"/>
    <col min="9467" max="9467" width="44.42578125" style="72" customWidth="1"/>
    <col min="9468" max="9468" width="27.28515625" style="72" customWidth="1"/>
    <col min="9469" max="9469" width="11.7109375" style="72" customWidth="1"/>
    <col min="9470" max="9470" width="9.42578125" style="72" customWidth="1"/>
    <col min="9471" max="9472" width="0" style="72" hidden="1" customWidth="1"/>
    <col min="9473" max="9722" width="10.28515625" style="72"/>
    <col min="9723" max="9723" width="44.42578125" style="72" customWidth="1"/>
    <col min="9724" max="9724" width="27.28515625" style="72" customWidth="1"/>
    <col min="9725" max="9725" width="11.7109375" style="72" customWidth="1"/>
    <col min="9726" max="9726" width="9.42578125" style="72" customWidth="1"/>
    <col min="9727" max="9728" width="0" style="72" hidden="1" customWidth="1"/>
    <col min="9729" max="9978" width="10.28515625" style="72"/>
    <col min="9979" max="9979" width="44.42578125" style="72" customWidth="1"/>
    <col min="9980" max="9980" width="27.28515625" style="72" customWidth="1"/>
    <col min="9981" max="9981" width="11.7109375" style="72" customWidth="1"/>
    <col min="9982" max="9982" width="9.42578125" style="72" customWidth="1"/>
    <col min="9983" max="9984" width="0" style="72" hidden="1" customWidth="1"/>
    <col min="9985" max="10234" width="10.28515625" style="72"/>
    <col min="10235" max="10235" width="44.42578125" style="72" customWidth="1"/>
    <col min="10236" max="10236" width="27.28515625" style="72" customWidth="1"/>
    <col min="10237" max="10237" width="11.7109375" style="72" customWidth="1"/>
    <col min="10238" max="10238" width="9.42578125" style="72" customWidth="1"/>
    <col min="10239" max="10240" width="0" style="72" hidden="1" customWidth="1"/>
    <col min="10241" max="10490" width="10.28515625" style="72"/>
    <col min="10491" max="10491" width="44.42578125" style="72" customWidth="1"/>
    <col min="10492" max="10492" width="27.28515625" style="72" customWidth="1"/>
    <col min="10493" max="10493" width="11.7109375" style="72" customWidth="1"/>
    <col min="10494" max="10494" width="9.42578125" style="72" customWidth="1"/>
    <col min="10495" max="10496" width="0" style="72" hidden="1" customWidth="1"/>
    <col min="10497" max="10746" width="10.28515625" style="72"/>
    <col min="10747" max="10747" width="44.42578125" style="72" customWidth="1"/>
    <col min="10748" max="10748" width="27.28515625" style="72" customWidth="1"/>
    <col min="10749" max="10749" width="11.7109375" style="72" customWidth="1"/>
    <col min="10750" max="10750" width="9.42578125" style="72" customWidth="1"/>
    <col min="10751" max="10752" width="0" style="72" hidden="1" customWidth="1"/>
    <col min="10753" max="11002" width="10.28515625" style="72"/>
    <col min="11003" max="11003" width="44.42578125" style="72" customWidth="1"/>
    <col min="11004" max="11004" width="27.28515625" style="72" customWidth="1"/>
    <col min="11005" max="11005" width="11.7109375" style="72" customWidth="1"/>
    <col min="11006" max="11006" width="9.42578125" style="72" customWidth="1"/>
    <col min="11007" max="11008" width="0" style="72" hidden="1" customWidth="1"/>
    <col min="11009" max="11258" width="10.28515625" style="72"/>
    <col min="11259" max="11259" width="44.42578125" style="72" customWidth="1"/>
    <col min="11260" max="11260" width="27.28515625" style="72" customWidth="1"/>
    <col min="11261" max="11261" width="11.7109375" style="72" customWidth="1"/>
    <col min="11262" max="11262" width="9.42578125" style="72" customWidth="1"/>
    <col min="11263" max="11264" width="0" style="72" hidden="1" customWidth="1"/>
    <col min="11265" max="11514" width="10.28515625" style="72"/>
    <col min="11515" max="11515" width="44.42578125" style="72" customWidth="1"/>
    <col min="11516" max="11516" width="27.28515625" style="72" customWidth="1"/>
    <col min="11517" max="11517" width="11.7109375" style="72" customWidth="1"/>
    <col min="11518" max="11518" width="9.42578125" style="72" customWidth="1"/>
    <col min="11519" max="11520" width="0" style="72" hidden="1" customWidth="1"/>
    <col min="11521" max="11770" width="10.28515625" style="72"/>
    <col min="11771" max="11771" width="44.42578125" style="72" customWidth="1"/>
    <col min="11772" max="11772" width="27.28515625" style="72" customWidth="1"/>
    <col min="11773" max="11773" width="11.7109375" style="72" customWidth="1"/>
    <col min="11774" max="11774" width="9.42578125" style="72" customWidth="1"/>
    <col min="11775" max="11776" width="0" style="72" hidden="1" customWidth="1"/>
    <col min="11777" max="12026" width="10.28515625" style="72"/>
    <col min="12027" max="12027" width="44.42578125" style="72" customWidth="1"/>
    <col min="12028" max="12028" width="27.28515625" style="72" customWidth="1"/>
    <col min="12029" max="12029" width="11.7109375" style="72" customWidth="1"/>
    <col min="12030" max="12030" width="9.42578125" style="72" customWidth="1"/>
    <col min="12031" max="12032" width="0" style="72" hidden="1" customWidth="1"/>
    <col min="12033" max="12282" width="10.28515625" style="72"/>
    <col min="12283" max="12283" width="44.42578125" style="72" customWidth="1"/>
    <col min="12284" max="12284" width="27.28515625" style="72" customWidth="1"/>
    <col min="12285" max="12285" width="11.7109375" style="72" customWidth="1"/>
    <col min="12286" max="12286" width="9.42578125" style="72" customWidth="1"/>
    <col min="12287" max="12288" width="0" style="72" hidden="1" customWidth="1"/>
    <col min="12289" max="12538" width="10.28515625" style="72"/>
    <col min="12539" max="12539" width="44.42578125" style="72" customWidth="1"/>
    <col min="12540" max="12540" width="27.28515625" style="72" customWidth="1"/>
    <col min="12541" max="12541" width="11.7109375" style="72" customWidth="1"/>
    <col min="12542" max="12542" width="9.42578125" style="72" customWidth="1"/>
    <col min="12543" max="12544" width="0" style="72" hidden="1" customWidth="1"/>
    <col min="12545" max="12794" width="10.28515625" style="72"/>
    <col min="12795" max="12795" width="44.42578125" style="72" customWidth="1"/>
    <col min="12796" max="12796" width="27.28515625" style="72" customWidth="1"/>
    <col min="12797" max="12797" width="11.7109375" style="72" customWidth="1"/>
    <col min="12798" max="12798" width="9.42578125" style="72" customWidth="1"/>
    <col min="12799" max="12800" width="0" style="72" hidden="1" customWidth="1"/>
    <col min="12801" max="13050" width="10.28515625" style="72"/>
    <col min="13051" max="13051" width="44.42578125" style="72" customWidth="1"/>
    <col min="13052" max="13052" width="27.28515625" style="72" customWidth="1"/>
    <col min="13053" max="13053" width="11.7109375" style="72" customWidth="1"/>
    <col min="13054" max="13054" width="9.42578125" style="72" customWidth="1"/>
    <col min="13055" max="13056" width="0" style="72" hidden="1" customWidth="1"/>
    <col min="13057" max="13306" width="10.28515625" style="72"/>
    <col min="13307" max="13307" width="44.42578125" style="72" customWidth="1"/>
    <col min="13308" max="13308" width="27.28515625" style="72" customWidth="1"/>
    <col min="13309" max="13309" width="11.7109375" style="72" customWidth="1"/>
    <col min="13310" max="13310" width="9.42578125" style="72" customWidth="1"/>
    <col min="13311" max="13312" width="0" style="72" hidden="1" customWidth="1"/>
    <col min="13313" max="13562" width="10.28515625" style="72"/>
    <col min="13563" max="13563" width="44.42578125" style="72" customWidth="1"/>
    <col min="13564" max="13564" width="27.28515625" style="72" customWidth="1"/>
    <col min="13565" max="13565" width="11.7109375" style="72" customWidth="1"/>
    <col min="13566" max="13566" width="9.42578125" style="72" customWidth="1"/>
    <col min="13567" max="13568" width="0" style="72" hidden="1" customWidth="1"/>
    <col min="13569" max="13818" width="10.28515625" style="72"/>
    <col min="13819" max="13819" width="44.42578125" style="72" customWidth="1"/>
    <col min="13820" max="13820" width="27.28515625" style="72" customWidth="1"/>
    <col min="13821" max="13821" width="11.7109375" style="72" customWidth="1"/>
    <col min="13822" max="13822" width="9.42578125" style="72" customWidth="1"/>
    <col min="13823" max="13824" width="0" style="72" hidden="1" customWidth="1"/>
    <col min="13825" max="14074" width="10.28515625" style="72"/>
    <col min="14075" max="14075" width="44.42578125" style="72" customWidth="1"/>
    <col min="14076" max="14076" width="27.28515625" style="72" customWidth="1"/>
    <col min="14077" max="14077" width="11.7109375" style="72" customWidth="1"/>
    <col min="14078" max="14078" width="9.42578125" style="72" customWidth="1"/>
    <col min="14079" max="14080" width="0" style="72" hidden="1" customWidth="1"/>
    <col min="14081" max="14330" width="10.28515625" style="72"/>
    <col min="14331" max="14331" width="44.42578125" style="72" customWidth="1"/>
    <col min="14332" max="14332" width="27.28515625" style="72" customWidth="1"/>
    <col min="14333" max="14333" width="11.7109375" style="72" customWidth="1"/>
    <col min="14334" max="14334" width="9.42578125" style="72" customWidth="1"/>
    <col min="14335" max="14336" width="0" style="72" hidden="1" customWidth="1"/>
    <col min="14337" max="14586" width="10.28515625" style="72"/>
    <col min="14587" max="14587" width="44.42578125" style="72" customWidth="1"/>
    <col min="14588" max="14588" width="27.28515625" style="72" customWidth="1"/>
    <col min="14589" max="14589" width="11.7109375" style="72" customWidth="1"/>
    <col min="14590" max="14590" width="9.42578125" style="72" customWidth="1"/>
    <col min="14591" max="14592" width="0" style="72" hidden="1" customWidth="1"/>
    <col min="14593" max="14842" width="10.28515625" style="72"/>
    <col min="14843" max="14843" width="44.42578125" style="72" customWidth="1"/>
    <col min="14844" max="14844" width="27.28515625" style="72" customWidth="1"/>
    <col min="14845" max="14845" width="11.7109375" style="72" customWidth="1"/>
    <col min="14846" max="14846" width="9.42578125" style="72" customWidth="1"/>
    <col min="14847" max="14848" width="0" style="72" hidden="1" customWidth="1"/>
    <col min="14849" max="15098" width="10.28515625" style="72"/>
    <col min="15099" max="15099" width="44.42578125" style="72" customWidth="1"/>
    <col min="15100" max="15100" width="27.28515625" style="72" customWidth="1"/>
    <col min="15101" max="15101" width="11.7109375" style="72" customWidth="1"/>
    <col min="15102" max="15102" width="9.42578125" style="72" customWidth="1"/>
    <col min="15103" max="15104" width="0" style="72" hidden="1" customWidth="1"/>
    <col min="15105" max="15354" width="10.28515625" style="72"/>
    <col min="15355" max="15355" width="44.42578125" style="72" customWidth="1"/>
    <col min="15356" max="15356" width="27.28515625" style="72" customWidth="1"/>
    <col min="15357" max="15357" width="11.7109375" style="72" customWidth="1"/>
    <col min="15358" max="15358" width="9.42578125" style="72" customWidth="1"/>
    <col min="15359" max="15360" width="0" style="72" hidden="1" customWidth="1"/>
    <col min="15361" max="15610" width="10.28515625" style="72"/>
    <col min="15611" max="15611" width="44.42578125" style="72" customWidth="1"/>
    <col min="15612" max="15612" width="27.28515625" style="72" customWidth="1"/>
    <col min="15613" max="15613" width="11.7109375" style="72" customWidth="1"/>
    <col min="15614" max="15614" width="9.42578125" style="72" customWidth="1"/>
    <col min="15615" max="15616" width="0" style="72" hidden="1" customWidth="1"/>
    <col min="15617" max="15866" width="10.28515625" style="72"/>
    <col min="15867" max="15867" width="44.42578125" style="72" customWidth="1"/>
    <col min="15868" max="15868" width="27.28515625" style="72" customWidth="1"/>
    <col min="15869" max="15869" width="11.7109375" style="72" customWidth="1"/>
    <col min="15870" max="15870" width="9.42578125" style="72" customWidth="1"/>
    <col min="15871" max="15872" width="0" style="72" hidden="1" customWidth="1"/>
    <col min="15873" max="16122" width="10.28515625" style="72"/>
    <col min="16123" max="16123" width="44.42578125" style="72" customWidth="1"/>
    <col min="16124" max="16124" width="27.28515625" style="72" customWidth="1"/>
    <col min="16125" max="16125" width="11.7109375" style="72" customWidth="1"/>
    <col min="16126" max="16126" width="9.42578125" style="72" customWidth="1"/>
    <col min="16127" max="16128" width="0" style="72" hidden="1" customWidth="1"/>
    <col min="16129" max="16384" width="10.28515625" style="72"/>
  </cols>
  <sheetData>
    <row r="1" spans="1:4">
      <c r="A1" s="109"/>
      <c r="B1" s="109"/>
      <c r="C1" s="71" t="s">
        <v>60</v>
      </c>
    </row>
    <row r="2" spans="1:4">
      <c r="A2" s="536"/>
      <c r="B2" s="536"/>
    </row>
    <row r="3" spans="1:4" ht="18" customHeight="1">
      <c r="A3" s="536" t="s">
        <v>19</v>
      </c>
      <c r="B3" s="536"/>
      <c r="C3" s="536"/>
    </row>
    <row r="4" spans="1:4" ht="12" customHeight="1">
      <c r="A4" s="536" t="s">
        <v>20</v>
      </c>
      <c r="B4" s="536"/>
      <c r="C4" s="536"/>
    </row>
    <row r="5" spans="1:4">
      <c r="A5" s="537" t="s">
        <v>61</v>
      </c>
      <c r="B5" s="537"/>
      <c r="C5" s="537"/>
    </row>
    <row r="6" spans="1:4" s="73" customFormat="1" ht="13.5" customHeight="1">
      <c r="A6" s="110"/>
      <c r="B6" s="111"/>
      <c r="C6" s="112"/>
      <c r="D6" s="75"/>
    </row>
    <row r="7" spans="1:4" s="74" customFormat="1" ht="51">
      <c r="A7" s="113" t="s">
        <v>21</v>
      </c>
      <c r="B7" s="113" t="s">
        <v>22</v>
      </c>
      <c r="C7" s="114" t="s">
        <v>23</v>
      </c>
      <c r="D7" s="256" t="s">
        <v>308</v>
      </c>
    </row>
    <row r="8" spans="1:4" s="74" customFormat="1" ht="13.5">
      <c r="A8" s="535" t="s">
        <v>24</v>
      </c>
      <c r="B8" s="535"/>
      <c r="C8" s="535"/>
      <c r="D8" s="257"/>
    </row>
    <row r="9" spans="1:4" s="74" customFormat="1" ht="25.5">
      <c r="A9" s="115" t="s">
        <v>62</v>
      </c>
      <c r="B9" s="115" t="s">
        <v>39</v>
      </c>
      <c r="C9" s="534">
        <v>1.24</v>
      </c>
      <c r="D9" s="257"/>
    </row>
    <row r="10" spans="1:4" s="74" customFormat="1" ht="25.5">
      <c r="A10" s="115" t="s">
        <v>63</v>
      </c>
      <c r="B10" s="115" t="s">
        <v>64</v>
      </c>
      <c r="C10" s="534"/>
      <c r="D10" s="257"/>
    </row>
    <row r="11" spans="1:4" s="74" customFormat="1" ht="63.75">
      <c r="A11" s="115" t="s">
        <v>26</v>
      </c>
      <c r="B11" s="115" t="s">
        <v>27</v>
      </c>
      <c r="C11" s="534"/>
      <c r="D11" s="257"/>
    </row>
    <row r="12" spans="1:4" s="74" customFormat="1">
      <c r="A12" s="115" t="s">
        <v>65</v>
      </c>
      <c r="B12" s="115" t="s">
        <v>43</v>
      </c>
      <c r="C12" s="534"/>
      <c r="D12" s="257"/>
    </row>
    <row r="13" spans="1:4">
      <c r="A13" s="116" t="s">
        <v>28</v>
      </c>
      <c r="B13" s="116"/>
      <c r="C13" s="114">
        <v>1.24</v>
      </c>
      <c r="D13" s="265">
        <v>1.39</v>
      </c>
    </row>
    <row r="14" spans="1:4" ht="13.5">
      <c r="A14" s="535" t="s">
        <v>3</v>
      </c>
      <c r="B14" s="535"/>
      <c r="C14" s="535"/>
      <c r="D14" s="246"/>
    </row>
    <row r="15" spans="1:4" ht="13.5">
      <c r="A15" s="117" t="s">
        <v>29</v>
      </c>
      <c r="B15" s="115"/>
      <c r="C15" s="118"/>
      <c r="D15" s="247"/>
    </row>
    <row r="16" spans="1:4" ht="25.5">
      <c r="A16" s="115" t="s">
        <v>66</v>
      </c>
      <c r="B16" s="115" t="s">
        <v>34</v>
      </c>
      <c r="C16" s="539">
        <v>2.57</v>
      </c>
      <c r="D16" s="248"/>
    </row>
    <row r="17" spans="1:4" ht="38.25">
      <c r="A17" s="115" t="s">
        <v>54</v>
      </c>
      <c r="B17" s="115" t="s">
        <v>67</v>
      </c>
      <c r="C17" s="539"/>
      <c r="D17" s="248"/>
    </row>
    <row r="18" spans="1:4" ht="25.5">
      <c r="A18" s="115" t="s">
        <v>68</v>
      </c>
      <c r="B18" s="115" t="s">
        <v>25</v>
      </c>
      <c r="C18" s="539"/>
      <c r="D18" s="248"/>
    </row>
    <row r="19" spans="1:4" ht="25.5">
      <c r="A19" s="115" t="s">
        <v>30</v>
      </c>
      <c r="B19" s="115" t="s">
        <v>69</v>
      </c>
      <c r="C19" s="539"/>
      <c r="D19" s="248"/>
    </row>
    <row r="20" spans="1:4" ht="25.5">
      <c r="A20" s="115" t="s">
        <v>33</v>
      </c>
      <c r="B20" s="115" t="s">
        <v>40</v>
      </c>
      <c r="C20" s="539"/>
      <c r="D20" s="248"/>
    </row>
    <row r="21" spans="1:4" ht="25.5">
      <c r="A21" s="115" t="s">
        <v>70</v>
      </c>
      <c r="B21" s="115" t="s">
        <v>35</v>
      </c>
      <c r="C21" s="539"/>
      <c r="D21" s="248"/>
    </row>
    <row r="22" spans="1:4" ht="25.5">
      <c r="A22" s="115" t="s">
        <v>31</v>
      </c>
      <c r="B22" s="115" t="s">
        <v>40</v>
      </c>
      <c r="C22" s="539"/>
      <c r="D22" s="248"/>
    </row>
    <row r="23" spans="1:4" ht="15">
      <c r="A23" s="116" t="s">
        <v>28</v>
      </c>
      <c r="B23" s="116"/>
      <c r="C23" s="114">
        <v>2.57</v>
      </c>
      <c r="D23" s="266">
        <v>3.13</v>
      </c>
    </row>
    <row r="24" spans="1:4" ht="11.25" customHeight="1">
      <c r="A24" s="117" t="s">
        <v>36</v>
      </c>
      <c r="B24" s="115"/>
      <c r="C24" s="118"/>
      <c r="D24" s="249"/>
    </row>
    <row r="25" spans="1:4" ht="11.25" customHeight="1">
      <c r="A25" s="115" t="s">
        <v>37</v>
      </c>
      <c r="B25" s="115" t="s">
        <v>64</v>
      </c>
      <c r="C25" s="534">
        <v>2.57</v>
      </c>
      <c r="D25" s="248"/>
    </row>
    <row r="26" spans="1:4">
      <c r="A26" s="115" t="s">
        <v>38</v>
      </c>
      <c r="B26" s="115" t="s">
        <v>39</v>
      </c>
      <c r="C26" s="534"/>
      <c r="D26" s="248"/>
    </row>
    <row r="27" spans="1:4" ht="14.25" customHeight="1">
      <c r="A27" s="115" t="s">
        <v>33</v>
      </c>
      <c r="B27" s="115" t="s">
        <v>40</v>
      </c>
      <c r="C27" s="534"/>
      <c r="D27" s="248"/>
    </row>
    <row r="28" spans="1:4">
      <c r="A28" s="115" t="s">
        <v>71</v>
      </c>
      <c r="B28" s="115" t="s">
        <v>39</v>
      </c>
      <c r="C28" s="534"/>
      <c r="D28" s="248"/>
    </row>
    <row r="29" spans="1:4" ht="25.5">
      <c r="A29" s="115" t="s">
        <v>31</v>
      </c>
      <c r="B29" s="115" t="s">
        <v>40</v>
      </c>
      <c r="C29" s="534"/>
    </row>
    <row r="30" spans="1:4">
      <c r="A30" s="116" t="s">
        <v>28</v>
      </c>
      <c r="B30" s="116"/>
      <c r="C30" s="114">
        <v>2.57</v>
      </c>
      <c r="D30" s="265">
        <v>3.13</v>
      </c>
    </row>
    <row r="31" spans="1:4" ht="13.5">
      <c r="A31" s="535" t="s">
        <v>41</v>
      </c>
      <c r="B31" s="535"/>
      <c r="C31" s="535"/>
      <c r="D31" s="248"/>
    </row>
    <row r="32" spans="1:4" ht="25.5">
      <c r="A32" s="115" t="s">
        <v>42</v>
      </c>
      <c r="B32" s="115" t="s">
        <v>43</v>
      </c>
      <c r="C32" s="534">
        <v>3.16</v>
      </c>
      <c r="D32" s="248"/>
    </row>
    <row r="33" spans="1:4" ht="11.25" hidden="1" customHeight="1">
      <c r="A33" s="115" t="s">
        <v>44</v>
      </c>
      <c r="B33" s="115" t="s">
        <v>43</v>
      </c>
      <c r="C33" s="534"/>
      <c r="D33" s="248"/>
    </row>
    <row r="34" spans="1:4" ht="63.75">
      <c r="A34" s="115" t="s">
        <v>72</v>
      </c>
      <c r="B34" s="115" t="s">
        <v>43</v>
      </c>
      <c r="C34" s="534"/>
      <c r="D34" s="248"/>
    </row>
    <row r="35" spans="1:4">
      <c r="A35" s="115" t="s">
        <v>73</v>
      </c>
      <c r="B35" s="115" t="s">
        <v>27</v>
      </c>
      <c r="C35" s="534"/>
      <c r="D35" s="248"/>
    </row>
    <row r="36" spans="1:4" ht="51">
      <c r="A36" s="115" t="s">
        <v>74</v>
      </c>
      <c r="B36" s="115" t="s">
        <v>43</v>
      </c>
      <c r="C36" s="534"/>
    </row>
    <row r="37" spans="1:4">
      <c r="A37" s="116" t="s">
        <v>28</v>
      </c>
      <c r="B37" s="116"/>
      <c r="C37" s="114">
        <v>3.16</v>
      </c>
      <c r="D37" s="265">
        <v>3.55</v>
      </c>
    </row>
    <row r="38" spans="1:4" ht="13.5">
      <c r="A38" s="535" t="s">
        <v>45</v>
      </c>
      <c r="B38" s="535"/>
      <c r="C38" s="535"/>
      <c r="D38" s="248"/>
    </row>
    <row r="39" spans="1:4" ht="51">
      <c r="A39" s="115" t="s">
        <v>75</v>
      </c>
      <c r="B39" s="115" t="s">
        <v>76</v>
      </c>
      <c r="C39" s="534">
        <v>6.59</v>
      </c>
      <c r="D39" s="248"/>
    </row>
    <row r="40" spans="1:4" ht="80.25" customHeight="1">
      <c r="A40" s="115" t="s">
        <v>77</v>
      </c>
      <c r="B40" s="115" t="s">
        <v>78</v>
      </c>
      <c r="C40" s="534"/>
      <c r="D40" s="248"/>
    </row>
    <row r="41" spans="1:4" ht="102">
      <c r="A41" s="115" t="s">
        <v>79</v>
      </c>
      <c r="B41" s="115" t="s">
        <v>27</v>
      </c>
      <c r="C41" s="534"/>
      <c r="D41" s="248"/>
    </row>
    <row r="42" spans="1:4" ht="12" customHeight="1">
      <c r="A42" s="115" t="s">
        <v>80</v>
      </c>
      <c r="B42" s="115" t="s">
        <v>76</v>
      </c>
      <c r="C42" s="534"/>
      <c r="D42" s="248"/>
    </row>
    <row r="43" spans="1:4" ht="38.25">
      <c r="A43" s="115" t="s">
        <v>81</v>
      </c>
      <c r="B43" s="115" t="s">
        <v>39</v>
      </c>
      <c r="C43" s="534"/>
      <c r="D43" s="248"/>
    </row>
    <row r="44" spans="1:4" ht="51">
      <c r="A44" s="115" t="s">
        <v>82</v>
      </c>
      <c r="B44" s="115" t="s">
        <v>27</v>
      </c>
      <c r="C44" s="534"/>
      <c r="D44" s="250"/>
    </row>
    <row r="45" spans="1:4" ht="25.5">
      <c r="A45" s="119" t="s">
        <v>83</v>
      </c>
      <c r="B45" s="115" t="s">
        <v>84</v>
      </c>
      <c r="C45" s="534"/>
      <c r="D45" s="248"/>
    </row>
    <row r="46" spans="1:4" ht="165.75">
      <c r="A46" s="115" t="s">
        <v>85</v>
      </c>
      <c r="B46" s="115" t="s">
        <v>78</v>
      </c>
      <c r="C46" s="534"/>
    </row>
    <row r="47" spans="1:4" ht="63.75">
      <c r="A47" s="119" t="s">
        <v>86</v>
      </c>
      <c r="B47" s="115" t="s">
        <v>84</v>
      </c>
      <c r="C47" s="534"/>
    </row>
    <row r="48" spans="1:4" ht="76.5">
      <c r="A48" s="119" t="s">
        <v>87</v>
      </c>
      <c r="B48" s="115" t="s">
        <v>88</v>
      </c>
      <c r="C48" s="534"/>
    </row>
    <row r="49" spans="1:4" ht="51">
      <c r="A49" s="119" t="s">
        <v>89</v>
      </c>
      <c r="B49" s="115" t="s">
        <v>90</v>
      </c>
      <c r="C49" s="534"/>
    </row>
    <row r="50" spans="1:4" ht="69" customHeight="1">
      <c r="A50" s="119" t="s">
        <v>91</v>
      </c>
      <c r="B50" s="115" t="s">
        <v>90</v>
      </c>
      <c r="C50" s="534"/>
    </row>
    <row r="51" spans="1:4" ht="25.5">
      <c r="A51" s="115" t="s">
        <v>47</v>
      </c>
      <c r="B51" s="115" t="s">
        <v>84</v>
      </c>
      <c r="C51" s="534"/>
    </row>
    <row r="52" spans="1:4" ht="76.5">
      <c r="A52" s="115" t="s">
        <v>46</v>
      </c>
      <c r="B52" s="115" t="s">
        <v>43</v>
      </c>
      <c r="C52" s="534"/>
    </row>
    <row r="53" spans="1:4" ht="25.5">
      <c r="A53" s="115" t="s">
        <v>92</v>
      </c>
      <c r="B53" s="115" t="s">
        <v>90</v>
      </c>
      <c r="C53" s="534"/>
    </row>
    <row r="54" spans="1:4" ht="51">
      <c r="A54" s="115" t="s">
        <v>93</v>
      </c>
      <c r="B54" s="115" t="s">
        <v>27</v>
      </c>
      <c r="C54" s="534"/>
    </row>
    <row r="55" spans="1:4" ht="63.75">
      <c r="A55" s="115" t="s">
        <v>94</v>
      </c>
      <c r="B55" s="115" t="s">
        <v>95</v>
      </c>
      <c r="C55" s="534"/>
    </row>
    <row r="56" spans="1:4" ht="102">
      <c r="A56" s="115" t="s">
        <v>96</v>
      </c>
      <c r="B56" s="115" t="s">
        <v>97</v>
      </c>
      <c r="C56" s="534"/>
    </row>
    <row r="57" spans="1:4" ht="51">
      <c r="A57" s="115" t="s">
        <v>98</v>
      </c>
      <c r="B57" s="115" t="s">
        <v>76</v>
      </c>
      <c r="C57" s="118"/>
    </row>
    <row r="58" spans="1:4">
      <c r="A58" s="116" t="s">
        <v>28</v>
      </c>
      <c r="B58" s="116"/>
      <c r="C58" s="114">
        <v>6.59</v>
      </c>
      <c r="D58" s="265">
        <v>7.41</v>
      </c>
    </row>
    <row r="59" spans="1:4" ht="13.5">
      <c r="A59" s="535" t="s">
        <v>99</v>
      </c>
      <c r="B59" s="535"/>
      <c r="C59" s="535"/>
    </row>
    <row r="60" spans="1:4">
      <c r="A60" s="120" t="s">
        <v>48</v>
      </c>
      <c r="B60" s="115" t="s">
        <v>40</v>
      </c>
      <c r="C60" s="118">
        <v>1.87</v>
      </c>
    </row>
    <row r="61" spans="1:4">
      <c r="A61" s="116" t="s">
        <v>28</v>
      </c>
      <c r="B61" s="116"/>
      <c r="C61" s="114">
        <v>1.87</v>
      </c>
      <c r="D61" s="264">
        <v>1.87</v>
      </c>
    </row>
    <row r="62" spans="1:4" ht="13.5">
      <c r="A62" s="535" t="s">
        <v>100</v>
      </c>
      <c r="B62" s="535"/>
      <c r="C62" s="535"/>
      <c r="D62" s="246"/>
    </row>
    <row r="63" spans="1:4" ht="13.5" customHeight="1">
      <c r="A63" s="115" t="s">
        <v>101</v>
      </c>
      <c r="B63" s="115" t="s">
        <v>95</v>
      </c>
      <c r="C63" s="538">
        <v>4.0999999999999996</v>
      </c>
      <c r="D63" s="251"/>
    </row>
    <row r="64" spans="1:4" ht="25.5">
      <c r="A64" s="115" t="s">
        <v>102</v>
      </c>
      <c r="B64" s="115" t="s">
        <v>52</v>
      </c>
      <c r="C64" s="538"/>
    </row>
    <row r="65" spans="1:5" ht="13.5">
      <c r="A65" s="115" t="s">
        <v>49</v>
      </c>
      <c r="B65" s="115" t="s">
        <v>32</v>
      </c>
      <c r="C65" s="538"/>
      <c r="D65" s="252"/>
    </row>
    <row r="66" spans="1:5" ht="25.5">
      <c r="A66" s="115" t="s">
        <v>103</v>
      </c>
      <c r="B66" s="115" t="s">
        <v>95</v>
      </c>
      <c r="C66" s="538"/>
      <c r="D66" s="253"/>
    </row>
    <row r="67" spans="1:5">
      <c r="A67" s="116" t="s">
        <v>28</v>
      </c>
      <c r="B67" s="116"/>
      <c r="C67" s="121">
        <v>4.0999999999999996</v>
      </c>
      <c r="D67" s="263">
        <f>4.15</f>
        <v>4.1500000000000004</v>
      </c>
    </row>
    <row r="68" spans="1:5" ht="13.5">
      <c r="A68" s="535" t="s">
        <v>50</v>
      </c>
      <c r="B68" s="535"/>
      <c r="C68" s="535"/>
      <c r="D68" s="258"/>
    </row>
    <row r="69" spans="1:5" ht="25.5">
      <c r="A69" s="115" t="s">
        <v>51</v>
      </c>
      <c r="B69" s="115" t="s">
        <v>52</v>
      </c>
      <c r="C69" s="118">
        <v>0.23</v>
      </c>
      <c r="D69" s="114">
        <v>0.25</v>
      </c>
    </row>
    <row r="70" spans="1:5">
      <c r="A70" s="116" t="s">
        <v>28</v>
      </c>
      <c r="B70" s="116"/>
      <c r="C70" s="114">
        <v>0.23</v>
      </c>
    </row>
    <row r="71" spans="1:5">
      <c r="A71" s="116" t="s">
        <v>53</v>
      </c>
      <c r="B71" s="116"/>
      <c r="C71" s="114">
        <v>19.760000000000002</v>
      </c>
      <c r="D71" s="254">
        <f>D13+D23+D37+D58+D61+D67+D69</f>
        <v>21.75</v>
      </c>
    </row>
    <row r="72" spans="1:5" ht="15">
      <c r="C72" s="259">
        <f>C71-C61</f>
        <v>17.89</v>
      </c>
      <c r="D72" s="259">
        <f>D71-D61</f>
        <v>19.88</v>
      </c>
      <c r="E72" s="260" t="s">
        <v>309</v>
      </c>
    </row>
    <row r="73" spans="1:5">
      <c r="C73" s="262">
        <f>C71-C67-C61</f>
        <v>13.790000000000003</v>
      </c>
      <c r="D73" s="262">
        <f>D71-D67-D61</f>
        <v>15.73</v>
      </c>
      <c r="E73" s="260" t="s">
        <v>310</v>
      </c>
    </row>
  </sheetData>
  <mergeCells count="17">
    <mergeCell ref="A62:C62"/>
    <mergeCell ref="C63:C66"/>
    <mergeCell ref="A68:C68"/>
    <mergeCell ref="C16:C22"/>
    <mergeCell ref="C25:C29"/>
    <mergeCell ref="A31:C31"/>
    <mergeCell ref="C32:C36"/>
    <mergeCell ref="A38:C38"/>
    <mergeCell ref="C39:C56"/>
    <mergeCell ref="A59:C59"/>
    <mergeCell ref="C9:C12"/>
    <mergeCell ref="A14:C14"/>
    <mergeCell ref="A3:C3"/>
    <mergeCell ref="A2:B2"/>
    <mergeCell ref="A4:C4"/>
    <mergeCell ref="A5:C5"/>
    <mergeCell ref="A8:C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72"/>
  <sheetViews>
    <sheetView topLeftCell="A7" workbookViewId="0">
      <selection activeCell="D72" sqref="D72"/>
    </sheetView>
  </sheetViews>
  <sheetFormatPr defaultColWidth="10.28515625" defaultRowHeight="12.75"/>
  <cols>
    <col min="1" max="1" width="43.140625" style="135" customWidth="1"/>
    <col min="2" max="2" width="27.28515625" style="72" customWidth="1"/>
    <col min="3" max="3" width="14.7109375" style="75" customWidth="1"/>
    <col min="4" max="4" width="10.28515625" style="255"/>
    <col min="5" max="252" width="10.28515625" style="72"/>
    <col min="253" max="253" width="49.42578125" style="72" customWidth="1"/>
    <col min="254" max="254" width="27.28515625" style="72" customWidth="1"/>
    <col min="255" max="255" width="13.42578125" style="72" customWidth="1"/>
    <col min="256" max="256" width="9.28515625" style="72" customWidth="1"/>
    <col min="257" max="258" width="7.7109375" style="72" customWidth="1"/>
    <col min="259" max="508" width="10.28515625" style="72"/>
    <col min="509" max="509" width="49.42578125" style="72" customWidth="1"/>
    <col min="510" max="510" width="27.28515625" style="72" customWidth="1"/>
    <col min="511" max="511" width="13.42578125" style="72" customWidth="1"/>
    <col min="512" max="512" width="9.28515625" style="72" customWidth="1"/>
    <col min="513" max="514" width="7.7109375" style="72" customWidth="1"/>
    <col min="515" max="764" width="10.28515625" style="72"/>
    <col min="765" max="765" width="49.42578125" style="72" customWidth="1"/>
    <col min="766" max="766" width="27.28515625" style="72" customWidth="1"/>
    <col min="767" max="767" width="13.42578125" style="72" customWidth="1"/>
    <col min="768" max="768" width="9.28515625" style="72" customWidth="1"/>
    <col min="769" max="770" width="7.7109375" style="72" customWidth="1"/>
    <col min="771" max="1020" width="10.28515625" style="72"/>
    <col min="1021" max="1021" width="49.42578125" style="72" customWidth="1"/>
    <col min="1022" max="1022" width="27.28515625" style="72" customWidth="1"/>
    <col min="1023" max="1023" width="13.42578125" style="72" customWidth="1"/>
    <col min="1024" max="1024" width="9.28515625" style="72" customWidth="1"/>
    <col min="1025" max="1026" width="7.7109375" style="72" customWidth="1"/>
    <col min="1027" max="1276" width="10.28515625" style="72"/>
    <col min="1277" max="1277" width="49.42578125" style="72" customWidth="1"/>
    <col min="1278" max="1278" width="27.28515625" style="72" customWidth="1"/>
    <col min="1279" max="1279" width="13.42578125" style="72" customWidth="1"/>
    <col min="1280" max="1280" width="9.28515625" style="72" customWidth="1"/>
    <col min="1281" max="1282" width="7.7109375" style="72" customWidth="1"/>
    <col min="1283" max="1532" width="10.28515625" style="72"/>
    <col min="1533" max="1533" width="49.42578125" style="72" customWidth="1"/>
    <col min="1534" max="1534" width="27.28515625" style="72" customWidth="1"/>
    <col min="1535" max="1535" width="13.42578125" style="72" customWidth="1"/>
    <col min="1536" max="1536" width="9.28515625" style="72" customWidth="1"/>
    <col min="1537" max="1538" width="7.7109375" style="72" customWidth="1"/>
    <col min="1539" max="1788" width="10.28515625" style="72"/>
    <col min="1789" max="1789" width="49.42578125" style="72" customWidth="1"/>
    <col min="1790" max="1790" width="27.28515625" style="72" customWidth="1"/>
    <col min="1791" max="1791" width="13.42578125" style="72" customWidth="1"/>
    <col min="1792" max="1792" width="9.28515625" style="72" customWidth="1"/>
    <col min="1793" max="1794" width="7.7109375" style="72" customWidth="1"/>
    <col min="1795" max="2044" width="10.28515625" style="72"/>
    <col min="2045" max="2045" width="49.42578125" style="72" customWidth="1"/>
    <col min="2046" max="2046" width="27.28515625" style="72" customWidth="1"/>
    <col min="2047" max="2047" width="13.42578125" style="72" customWidth="1"/>
    <col min="2048" max="2048" width="9.28515625" style="72" customWidth="1"/>
    <col min="2049" max="2050" width="7.7109375" style="72" customWidth="1"/>
    <col min="2051" max="2300" width="10.28515625" style="72"/>
    <col min="2301" max="2301" width="49.42578125" style="72" customWidth="1"/>
    <col min="2302" max="2302" width="27.28515625" style="72" customWidth="1"/>
    <col min="2303" max="2303" width="13.42578125" style="72" customWidth="1"/>
    <col min="2304" max="2304" width="9.28515625" style="72" customWidth="1"/>
    <col min="2305" max="2306" width="7.7109375" style="72" customWidth="1"/>
    <col min="2307" max="2556" width="10.28515625" style="72"/>
    <col min="2557" max="2557" width="49.42578125" style="72" customWidth="1"/>
    <col min="2558" max="2558" width="27.28515625" style="72" customWidth="1"/>
    <col min="2559" max="2559" width="13.42578125" style="72" customWidth="1"/>
    <col min="2560" max="2560" width="9.28515625" style="72" customWidth="1"/>
    <col min="2561" max="2562" width="7.7109375" style="72" customWidth="1"/>
    <col min="2563" max="2812" width="10.28515625" style="72"/>
    <col min="2813" max="2813" width="49.42578125" style="72" customWidth="1"/>
    <col min="2814" max="2814" width="27.28515625" style="72" customWidth="1"/>
    <col min="2815" max="2815" width="13.42578125" style="72" customWidth="1"/>
    <col min="2816" max="2816" width="9.28515625" style="72" customWidth="1"/>
    <col min="2817" max="2818" width="7.7109375" style="72" customWidth="1"/>
    <col min="2819" max="3068" width="10.28515625" style="72"/>
    <col min="3069" max="3069" width="49.42578125" style="72" customWidth="1"/>
    <col min="3070" max="3070" width="27.28515625" style="72" customWidth="1"/>
    <col min="3071" max="3071" width="13.42578125" style="72" customWidth="1"/>
    <col min="3072" max="3072" width="9.28515625" style="72" customWidth="1"/>
    <col min="3073" max="3074" width="7.7109375" style="72" customWidth="1"/>
    <col min="3075" max="3324" width="10.28515625" style="72"/>
    <col min="3325" max="3325" width="49.42578125" style="72" customWidth="1"/>
    <col min="3326" max="3326" width="27.28515625" style="72" customWidth="1"/>
    <col min="3327" max="3327" width="13.42578125" style="72" customWidth="1"/>
    <col min="3328" max="3328" width="9.28515625" style="72" customWidth="1"/>
    <col min="3329" max="3330" width="7.7109375" style="72" customWidth="1"/>
    <col min="3331" max="3580" width="10.28515625" style="72"/>
    <col min="3581" max="3581" width="49.42578125" style="72" customWidth="1"/>
    <col min="3582" max="3582" width="27.28515625" style="72" customWidth="1"/>
    <col min="3583" max="3583" width="13.42578125" style="72" customWidth="1"/>
    <col min="3584" max="3584" width="9.28515625" style="72" customWidth="1"/>
    <col min="3585" max="3586" width="7.7109375" style="72" customWidth="1"/>
    <col min="3587" max="3836" width="10.28515625" style="72"/>
    <col min="3837" max="3837" width="49.42578125" style="72" customWidth="1"/>
    <col min="3838" max="3838" width="27.28515625" style="72" customWidth="1"/>
    <col min="3839" max="3839" width="13.42578125" style="72" customWidth="1"/>
    <col min="3840" max="3840" width="9.28515625" style="72" customWidth="1"/>
    <col min="3841" max="3842" width="7.7109375" style="72" customWidth="1"/>
    <col min="3843" max="4092" width="10.28515625" style="72"/>
    <col min="4093" max="4093" width="49.42578125" style="72" customWidth="1"/>
    <col min="4094" max="4094" width="27.28515625" style="72" customWidth="1"/>
    <col min="4095" max="4095" width="13.42578125" style="72" customWidth="1"/>
    <col min="4096" max="4096" width="9.28515625" style="72" customWidth="1"/>
    <col min="4097" max="4098" width="7.7109375" style="72" customWidth="1"/>
    <col min="4099" max="4348" width="10.28515625" style="72"/>
    <col min="4349" max="4349" width="49.42578125" style="72" customWidth="1"/>
    <col min="4350" max="4350" width="27.28515625" style="72" customWidth="1"/>
    <col min="4351" max="4351" width="13.42578125" style="72" customWidth="1"/>
    <col min="4352" max="4352" width="9.28515625" style="72" customWidth="1"/>
    <col min="4353" max="4354" width="7.7109375" style="72" customWidth="1"/>
    <col min="4355" max="4604" width="10.28515625" style="72"/>
    <col min="4605" max="4605" width="49.42578125" style="72" customWidth="1"/>
    <col min="4606" max="4606" width="27.28515625" style="72" customWidth="1"/>
    <col min="4607" max="4607" width="13.42578125" style="72" customWidth="1"/>
    <col min="4608" max="4608" width="9.28515625" style="72" customWidth="1"/>
    <col min="4609" max="4610" width="7.7109375" style="72" customWidth="1"/>
    <col min="4611" max="4860" width="10.28515625" style="72"/>
    <col min="4861" max="4861" width="49.42578125" style="72" customWidth="1"/>
    <col min="4862" max="4862" width="27.28515625" style="72" customWidth="1"/>
    <col min="4863" max="4863" width="13.42578125" style="72" customWidth="1"/>
    <col min="4864" max="4864" width="9.28515625" style="72" customWidth="1"/>
    <col min="4865" max="4866" width="7.7109375" style="72" customWidth="1"/>
    <col min="4867" max="5116" width="10.28515625" style="72"/>
    <col min="5117" max="5117" width="49.42578125" style="72" customWidth="1"/>
    <col min="5118" max="5118" width="27.28515625" style="72" customWidth="1"/>
    <col min="5119" max="5119" width="13.42578125" style="72" customWidth="1"/>
    <col min="5120" max="5120" width="9.28515625" style="72" customWidth="1"/>
    <col min="5121" max="5122" width="7.7109375" style="72" customWidth="1"/>
    <col min="5123" max="5372" width="10.28515625" style="72"/>
    <col min="5373" max="5373" width="49.42578125" style="72" customWidth="1"/>
    <col min="5374" max="5374" width="27.28515625" style="72" customWidth="1"/>
    <col min="5375" max="5375" width="13.42578125" style="72" customWidth="1"/>
    <col min="5376" max="5376" width="9.28515625" style="72" customWidth="1"/>
    <col min="5377" max="5378" width="7.7109375" style="72" customWidth="1"/>
    <col min="5379" max="5628" width="10.28515625" style="72"/>
    <col min="5629" max="5629" width="49.42578125" style="72" customWidth="1"/>
    <col min="5630" max="5630" width="27.28515625" style="72" customWidth="1"/>
    <col min="5631" max="5631" width="13.42578125" style="72" customWidth="1"/>
    <col min="5632" max="5632" width="9.28515625" style="72" customWidth="1"/>
    <col min="5633" max="5634" width="7.7109375" style="72" customWidth="1"/>
    <col min="5635" max="5884" width="10.28515625" style="72"/>
    <col min="5885" max="5885" width="49.42578125" style="72" customWidth="1"/>
    <col min="5886" max="5886" width="27.28515625" style="72" customWidth="1"/>
    <col min="5887" max="5887" width="13.42578125" style="72" customWidth="1"/>
    <col min="5888" max="5888" width="9.28515625" style="72" customWidth="1"/>
    <col min="5889" max="5890" width="7.7109375" style="72" customWidth="1"/>
    <col min="5891" max="6140" width="10.28515625" style="72"/>
    <col min="6141" max="6141" width="49.42578125" style="72" customWidth="1"/>
    <col min="6142" max="6142" width="27.28515625" style="72" customWidth="1"/>
    <col min="6143" max="6143" width="13.42578125" style="72" customWidth="1"/>
    <col min="6144" max="6144" width="9.28515625" style="72" customWidth="1"/>
    <col min="6145" max="6146" width="7.7109375" style="72" customWidth="1"/>
    <col min="6147" max="6396" width="10.28515625" style="72"/>
    <col min="6397" max="6397" width="49.42578125" style="72" customWidth="1"/>
    <col min="6398" max="6398" width="27.28515625" style="72" customWidth="1"/>
    <col min="6399" max="6399" width="13.42578125" style="72" customWidth="1"/>
    <col min="6400" max="6400" width="9.28515625" style="72" customWidth="1"/>
    <col min="6401" max="6402" width="7.7109375" style="72" customWidth="1"/>
    <col min="6403" max="6652" width="10.28515625" style="72"/>
    <col min="6653" max="6653" width="49.42578125" style="72" customWidth="1"/>
    <col min="6654" max="6654" width="27.28515625" style="72" customWidth="1"/>
    <col min="6655" max="6655" width="13.42578125" style="72" customWidth="1"/>
    <col min="6656" max="6656" width="9.28515625" style="72" customWidth="1"/>
    <col min="6657" max="6658" width="7.7109375" style="72" customWidth="1"/>
    <col min="6659" max="6908" width="10.28515625" style="72"/>
    <col min="6909" max="6909" width="49.42578125" style="72" customWidth="1"/>
    <col min="6910" max="6910" width="27.28515625" style="72" customWidth="1"/>
    <col min="6911" max="6911" width="13.42578125" style="72" customWidth="1"/>
    <col min="6912" max="6912" width="9.28515625" style="72" customWidth="1"/>
    <col min="6913" max="6914" width="7.7109375" style="72" customWidth="1"/>
    <col min="6915" max="7164" width="10.28515625" style="72"/>
    <col min="7165" max="7165" width="49.42578125" style="72" customWidth="1"/>
    <col min="7166" max="7166" width="27.28515625" style="72" customWidth="1"/>
    <col min="7167" max="7167" width="13.42578125" style="72" customWidth="1"/>
    <col min="7168" max="7168" width="9.28515625" style="72" customWidth="1"/>
    <col min="7169" max="7170" width="7.7109375" style="72" customWidth="1"/>
    <col min="7171" max="7420" width="10.28515625" style="72"/>
    <col min="7421" max="7421" width="49.42578125" style="72" customWidth="1"/>
    <col min="7422" max="7422" width="27.28515625" style="72" customWidth="1"/>
    <col min="7423" max="7423" width="13.42578125" style="72" customWidth="1"/>
    <col min="7424" max="7424" width="9.28515625" style="72" customWidth="1"/>
    <col min="7425" max="7426" width="7.7109375" style="72" customWidth="1"/>
    <col min="7427" max="7676" width="10.28515625" style="72"/>
    <col min="7677" max="7677" width="49.42578125" style="72" customWidth="1"/>
    <col min="7678" max="7678" width="27.28515625" style="72" customWidth="1"/>
    <col min="7679" max="7679" width="13.42578125" style="72" customWidth="1"/>
    <col min="7680" max="7680" width="9.28515625" style="72" customWidth="1"/>
    <col min="7681" max="7682" width="7.7109375" style="72" customWidth="1"/>
    <col min="7683" max="7932" width="10.28515625" style="72"/>
    <col min="7933" max="7933" width="49.42578125" style="72" customWidth="1"/>
    <col min="7934" max="7934" width="27.28515625" style="72" customWidth="1"/>
    <col min="7935" max="7935" width="13.42578125" style="72" customWidth="1"/>
    <col min="7936" max="7936" width="9.28515625" style="72" customWidth="1"/>
    <col min="7937" max="7938" width="7.7109375" style="72" customWidth="1"/>
    <col min="7939" max="8188" width="10.28515625" style="72"/>
    <col min="8189" max="8189" width="49.42578125" style="72" customWidth="1"/>
    <col min="8190" max="8190" width="27.28515625" style="72" customWidth="1"/>
    <col min="8191" max="8191" width="13.42578125" style="72" customWidth="1"/>
    <col min="8192" max="8192" width="9.28515625" style="72" customWidth="1"/>
    <col min="8193" max="8194" width="7.7109375" style="72" customWidth="1"/>
    <col min="8195" max="8444" width="10.28515625" style="72"/>
    <col min="8445" max="8445" width="49.42578125" style="72" customWidth="1"/>
    <col min="8446" max="8446" width="27.28515625" style="72" customWidth="1"/>
    <col min="8447" max="8447" width="13.42578125" style="72" customWidth="1"/>
    <col min="8448" max="8448" width="9.28515625" style="72" customWidth="1"/>
    <col min="8449" max="8450" width="7.7109375" style="72" customWidth="1"/>
    <col min="8451" max="8700" width="10.28515625" style="72"/>
    <col min="8701" max="8701" width="49.42578125" style="72" customWidth="1"/>
    <col min="8702" max="8702" width="27.28515625" style="72" customWidth="1"/>
    <col min="8703" max="8703" width="13.42578125" style="72" customWidth="1"/>
    <col min="8704" max="8704" width="9.28515625" style="72" customWidth="1"/>
    <col min="8705" max="8706" width="7.7109375" style="72" customWidth="1"/>
    <col min="8707" max="8956" width="10.28515625" style="72"/>
    <col min="8957" max="8957" width="49.42578125" style="72" customWidth="1"/>
    <col min="8958" max="8958" width="27.28515625" style="72" customWidth="1"/>
    <col min="8959" max="8959" width="13.42578125" style="72" customWidth="1"/>
    <col min="8960" max="8960" width="9.28515625" style="72" customWidth="1"/>
    <col min="8961" max="8962" width="7.7109375" style="72" customWidth="1"/>
    <col min="8963" max="9212" width="10.28515625" style="72"/>
    <col min="9213" max="9213" width="49.42578125" style="72" customWidth="1"/>
    <col min="9214" max="9214" width="27.28515625" style="72" customWidth="1"/>
    <col min="9215" max="9215" width="13.42578125" style="72" customWidth="1"/>
    <col min="9216" max="9216" width="9.28515625" style="72" customWidth="1"/>
    <col min="9217" max="9218" width="7.7109375" style="72" customWidth="1"/>
    <col min="9219" max="9468" width="10.28515625" style="72"/>
    <col min="9469" max="9469" width="49.42578125" style="72" customWidth="1"/>
    <col min="9470" max="9470" width="27.28515625" style="72" customWidth="1"/>
    <col min="9471" max="9471" width="13.42578125" style="72" customWidth="1"/>
    <col min="9472" max="9472" width="9.28515625" style="72" customWidth="1"/>
    <col min="9473" max="9474" width="7.7109375" style="72" customWidth="1"/>
    <col min="9475" max="9724" width="10.28515625" style="72"/>
    <col min="9725" max="9725" width="49.42578125" style="72" customWidth="1"/>
    <col min="9726" max="9726" width="27.28515625" style="72" customWidth="1"/>
    <col min="9727" max="9727" width="13.42578125" style="72" customWidth="1"/>
    <col min="9728" max="9728" width="9.28515625" style="72" customWidth="1"/>
    <col min="9729" max="9730" width="7.7109375" style="72" customWidth="1"/>
    <col min="9731" max="9980" width="10.28515625" style="72"/>
    <col min="9981" max="9981" width="49.42578125" style="72" customWidth="1"/>
    <col min="9982" max="9982" width="27.28515625" style="72" customWidth="1"/>
    <col min="9983" max="9983" width="13.42578125" style="72" customWidth="1"/>
    <col min="9984" max="9984" width="9.28515625" style="72" customWidth="1"/>
    <col min="9985" max="9986" width="7.7109375" style="72" customWidth="1"/>
    <col min="9987" max="10236" width="10.28515625" style="72"/>
    <col min="10237" max="10237" width="49.42578125" style="72" customWidth="1"/>
    <col min="10238" max="10238" width="27.28515625" style="72" customWidth="1"/>
    <col min="10239" max="10239" width="13.42578125" style="72" customWidth="1"/>
    <col min="10240" max="10240" width="9.28515625" style="72" customWidth="1"/>
    <col min="10241" max="10242" width="7.7109375" style="72" customWidth="1"/>
    <col min="10243" max="10492" width="10.28515625" style="72"/>
    <col min="10493" max="10493" width="49.42578125" style="72" customWidth="1"/>
    <col min="10494" max="10494" width="27.28515625" style="72" customWidth="1"/>
    <col min="10495" max="10495" width="13.42578125" style="72" customWidth="1"/>
    <col min="10496" max="10496" width="9.28515625" style="72" customWidth="1"/>
    <col min="10497" max="10498" width="7.7109375" style="72" customWidth="1"/>
    <col min="10499" max="10748" width="10.28515625" style="72"/>
    <col min="10749" max="10749" width="49.42578125" style="72" customWidth="1"/>
    <col min="10750" max="10750" width="27.28515625" style="72" customWidth="1"/>
    <col min="10751" max="10751" width="13.42578125" style="72" customWidth="1"/>
    <col min="10752" max="10752" width="9.28515625" style="72" customWidth="1"/>
    <col min="10753" max="10754" width="7.7109375" style="72" customWidth="1"/>
    <col min="10755" max="11004" width="10.28515625" style="72"/>
    <col min="11005" max="11005" width="49.42578125" style="72" customWidth="1"/>
    <col min="11006" max="11006" width="27.28515625" style="72" customWidth="1"/>
    <col min="11007" max="11007" width="13.42578125" style="72" customWidth="1"/>
    <col min="11008" max="11008" width="9.28515625" style="72" customWidth="1"/>
    <col min="11009" max="11010" width="7.7109375" style="72" customWidth="1"/>
    <col min="11011" max="11260" width="10.28515625" style="72"/>
    <col min="11261" max="11261" width="49.42578125" style="72" customWidth="1"/>
    <col min="11262" max="11262" width="27.28515625" style="72" customWidth="1"/>
    <col min="11263" max="11263" width="13.42578125" style="72" customWidth="1"/>
    <col min="11264" max="11264" width="9.28515625" style="72" customWidth="1"/>
    <col min="11265" max="11266" width="7.7109375" style="72" customWidth="1"/>
    <col min="11267" max="11516" width="10.28515625" style="72"/>
    <col min="11517" max="11517" width="49.42578125" style="72" customWidth="1"/>
    <col min="11518" max="11518" width="27.28515625" style="72" customWidth="1"/>
    <col min="11519" max="11519" width="13.42578125" style="72" customWidth="1"/>
    <col min="11520" max="11520" width="9.28515625" style="72" customWidth="1"/>
    <col min="11521" max="11522" width="7.7109375" style="72" customWidth="1"/>
    <col min="11523" max="11772" width="10.28515625" style="72"/>
    <col min="11773" max="11773" width="49.42578125" style="72" customWidth="1"/>
    <col min="11774" max="11774" width="27.28515625" style="72" customWidth="1"/>
    <col min="11775" max="11775" width="13.42578125" style="72" customWidth="1"/>
    <col min="11776" max="11776" width="9.28515625" style="72" customWidth="1"/>
    <col min="11777" max="11778" width="7.7109375" style="72" customWidth="1"/>
    <col min="11779" max="12028" width="10.28515625" style="72"/>
    <col min="12029" max="12029" width="49.42578125" style="72" customWidth="1"/>
    <col min="12030" max="12030" width="27.28515625" style="72" customWidth="1"/>
    <col min="12031" max="12031" width="13.42578125" style="72" customWidth="1"/>
    <col min="12032" max="12032" width="9.28515625" style="72" customWidth="1"/>
    <col min="12033" max="12034" width="7.7109375" style="72" customWidth="1"/>
    <col min="12035" max="12284" width="10.28515625" style="72"/>
    <col min="12285" max="12285" width="49.42578125" style="72" customWidth="1"/>
    <col min="12286" max="12286" width="27.28515625" style="72" customWidth="1"/>
    <col min="12287" max="12287" width="13.42578125" style="72" customWidth="1"/>
    <col min="12288" max="12288" width="9.28515625" style="72" customWidth="1"/>
    <col min="12289" max="12290" width="7.7109375" style="72" customWidth="1"/>
    <col min="12291" max="12540" width="10.28515625" style="72"/>
    <col min="12541" max="12541" width="49.42578125" style="72" customWidth="1"/>
    <col min="12542" max="12542" width="27.28515625" style="72" customWidth="1"/>
    <col min="12543" max="12543" width="13.42578125" style="72" customWidth="1"/>
    <col min="12544" max="12544" width="9.28515625" style="72" customWidth="1"/>
    <col min="12545" max="12546" width="7.7109375" style="72" customWidth="1"/>
    <col min="12547" max="12796" width="10.28515625" style="72"/>
    <col min="12797" max="12797" width="49.42578125" style="72" customWidth="1"/>
    <col min="12798" max="12798" width="27.28515625" style="72" customWidth="1"/>
    <col min="12799" max="12799" width="13.42578125" style="72" customWidth="1"/>
    <col min="12800" max="12800" width="9.28515625" style="72" customWidth="1"/>
    <col min="12801" max="12802" width="7.7109375" style="72" customWidth="1"/>
    <col min="12803" max="13052" width="10.28515625" style="72"/>
    <col min="13053" max="13053" width="49.42578125" style="72" customWidth="1"/>
    <col min="13054" max="13054" width="27.28515625" style="72" customWidth="1"/>
    <col min="13055" max="13055" width="13.42578125" style="72" customWidth="1"/>
    <col min="13056" max="13056" width="9.28515625" style="72" customWidth="1"/>
    <col min="13057" max="13058" width="7.7109375" style="72" customWidth="1"/>
    <col min="13059" max="13308" width="10.28515625" style="72"/>
    <col min="13309" max="13309" width="49.42578125" style="72" customWidth="1"/>
    <col min="13310" max="13310" width="27.28515625" style="72" customWidth="1"/>
    <col min="13311" max="13311" width="13.42578125" style="72" customWidth="1"/>
    <col min="13312" max="13312" width="9.28515625" style="72" customWidth="1"/>
    <col min="13313" max="13314" width="7.7109375" style="72" customWidth="1"/>
    <col min="13315" max="13564" width="10.28515625" style="72"/>
    <col min="13565" max="13565" width="49.42578125" style="72" customWidth="1"/>
    <col min="13566" max="13566" width="27.28515625" style="72" customWidth="1"/>
    <col min="13567" max="13567" width="13.42578125" style="72" customWidth="1"/>
    <col min="13568" max="13568" width="9.28515625" style="72" customWidth="1"/>
    <col min="13569" max="13570" width="7.7109375" style="72" customWidth="1"/>
    <col min="13571" max="13820" width="10.28515625" style="72"/>
    <col min="13821" max="13821" width="49.42578125" style="72" customWidth="1"/>
    <col min="13822" max="13822" width="27.28515625" style="72" customWidth="1"/>
    <col min="13823" max="13823" width="13.42578125" style="72" customWidth="1"/>
    <col min="13824" max="13824" width="9.28515625" style="72" customWidth="1"/>
    <col min="13825" max="13826" width="7.7109375" style="72" customWidth="1"/>
    <col min="13827" max="14076" width="10.28515625" style="72"/>
    <col min="14077" max="14077" width="49.42578125" style="72" customWidth="1"/>
    <col min="14078" max="14078" width="27.28515625" style="72" customWidth="1"/>
    <col min="14079" max="14079" width="13.42578125" style="72" customWidth="1"/>
    <col min="14080" max="14080" width="9.28515625" style="72" customWidth="1"/>
    <col min="14081" max="14082" width="7.7109375" style="72" customWidth="1"/>
    <col min="14083" max="14332" width="10.28515625" style="72"/>
    <col min="14333" max="14333" width="49.42578125" style="72" customWidth="1"/>
    <col min="14334" max="14334" width="27.28515625" style="72" customWidth="1"/>
    <col min="14335" max="14335" width="13.42578125" style="72" customWidth="1"/>
    <col min="14336" max="14336" width="9.28515625" style="72" customWidth="1"/>
    <col min="14337" max="14338" width="7.7109375" style="72" customWidth="1"/>
    <col min="14339" max="14588" width="10.28515625" style="72"/>
    <col min="14589" max="14589" width="49.42578125" style="72" customWidth="1"/>
    <col min="14590" max="14590" width="27.28515625" style="72" customWidth="1"/>
    <col min="14591" max="14591" width="13.42578125" style="72" customWidth="1"/>
    <col min="14592" max="14592" width="9.28515625" style="72" customWidth="1"/>
    <col min="14593" max="14594" width="7.7109375" style="72" customWidth="1"/>
    <col min="14595" max="14844" width="10.28515625" style="72"/>
    <col min="14845" max="14845" width="49.42578125" style="72" customWidth="1"/>
    <col min="14846" max="14846" width="27.28515625" style="72" customWidth="1"/>
    <col min="14847" max="14847" width="13.42578125" style="72" customWidth="1"/>
    <col min="14848" max="14848" width="9.28515625" style="72" customWidth="1"/>
    <col min="14849" max="14850" width="7.7109375" style="72" customWidth="1"/>
    <col min="14851" max="15100" width="10.28515625" style="72"/>
    <col min="15101" max="15101" width="49.42578125" style="72" customWidth="1"/>
    <col min="15102" max="15102" width="27.28515625" style="72" customWidth="1"/>
    <col min="15103" max="15103" width="13.42578125" style="72" customWidth="1"/>
    <col min="15104" max="15104" width="9.28515625" style="72" customWidth="1"/>
    <col min="15105" max="15106" width="7.7109375" style="72" customWidth="1"/>
    <col min="15107" max="15356" width="10.28515625" style="72"/>
    <col min="15357" max="15357" width="49.42578125" style="72" customWidth="1"/>
    <col min="15358" max="15358" width="27.28515625" style="72" customWidth="1"/>
    <col min="15359" max="15359" width="13.42578125" style="72" customWidth="1"/>
    <col min="15360" max="15360" width="9.28515625" style="72" customWidth="1"/>
    <col min="15361" max="15362" width="7.7109375" style="72" customWidth="1"/>
    <col min="15363" max="15612" width="10.28515625" style="72"/>
    <col min="15613" max="15613" width="49.42578125" style="72" customWidth="1"/>
    <col min="15614" max="15614" width="27.28515625" style="72" customWidth="1"/>
    <col min="15615" max="15615" width="13.42578125" style="72" customWidth="1"/>
    <col min="15616" max="15616" width="9.28515625" style="72" customWidth="1"/>
    <col min="15617" max="15618" width="7.7109375" style="72" customWidth="1"/>
    <col min="15619" max="15868" width="10.28515625" style="72"/>
    <col min="15869" max="15869" width="49.42578125" style="72" customWidth="1"/>
    <col min="15870" max="15870" width="27.28515625" style="72" customWidth="1"/>
    <col min="15871" max="15871" width="13.42578125" style="72" customWidth="1"/>
    <col min="15872" max="15872" width="9.28515625" style="72" customWidth="1"/>
    <col min="15873" max="15874" width="7.7109375" style="72" customWidth="1"/>
    <col min="15875" max="16124" width="10.28515625" style="72"/>
    <col min="16125" max="16125" width="49.42578125" style="72" customWidth="1"/>
    <col min="16126" max="16126" width="27.28515625" style="72" customWidth="1"/>
    <col min="16127" max="16127" width="13.42578125" style="72" customWidth="1"/>
    <col min="16128" max="16128" width="9.28515625" style="72" customWidth="1"/>
    <col min="16129" max="16130" width="7.7109375" style="72" customWidth="1"/>
    <col min="16131" max="16384" width="10.28515625" style="72"/>
  </cols>
  <sheetData>
    <row r="1" spans="1:4" ht="15" customHeight="1">
      <c r="A1" s="123"/>
      <c r="B1" s="109"/>
      <c r="C1" s="124" t="s">
        <v>60</v>
      </c>
    </row>
    <row r="2" spans="1:4" ht="15" customHeight="1">
      <c r="A2" s="536" t="s">
        <v>19</v>
      </c>
      <c r="B2" s="536"/>
      <c r="C2" s="536"/>
    </row>
    <row r="3" spans="1:4" ht="15" customHeight="1">
      <c r="A3" s="536" t="s">
        <v>20</v>
      </c>
      <c r="B3" s="536"/>
      <c r="C3" s="536"/>
    </row>
    <row r="4" spans="1:4" ht="12" customHeight="1">
      <c r="A4" s="537" t="s">
        <v>61</v>
      </c>
      <c r="B4" s="537"/>
      <c r="C4" s="537"/>
    </row>
    <row r="5" spans="1:4" ht="13.5" customHeight="1">
      <c r="A5" s="110"/>
      <c r="B5" s="125"/>
      <c r="C5" s="126"/>
    </row>
    <row r="6" spans="1:4" s="73" customFormat="1" ht="55.5" customHeight="1">
      <c r="A6" s="113" t="s">
        <v>21</v>
      </c>
      <c r="B6" s="113" t="s">
        <v>22</v>
      </c>
      <c r="C6" s="113" t="s">
        <v>23</v>
      </c>
      <c r="D6" s="75"/>
    </row>
    <row r="7" spans="1:4" s="74" customFormat="1" ht="13.5">
      <c r="A7" s="535" t="s">
        <v>24</v>
      </c>
      <c r="B7" s="535"/>
      <c r="C7" s="535"/>
      <c r="D7" s="257"/>
    </row>
    <row r="8" spans="1:4" s="74" customFormat="1" ht="25.5">
      <c r="A8" s="127" t="s">
        <v>62</v>
      </c>
      <c r="B8" s="128" t="s">
        <v>39</v>
      </c>
      <c r="C8" s="541">
        <v>1.24</v>
      </c>
      <c r="D8" s="257"/>
    </row>
    <row r="9" spans="1:4" s="74" customFormat="1" ht="25.5">
      <c r="A9" s="127" t="s">
        <v>63</v>
      </c>
      <c r="B9" s="128" t="s">
        <v>64</v>
      </c>
      <c r="C9" s="541"/>
      <c r="D9" s="257"/>
    </row>
    <row r="10" spans="1:4" s="74" customFormat="1" ht="51">
      <c r="A10" s="127" t="s">
        <v>26</v>
      </c>
      <c r="B10" s="128" t="s">
        <v>27</v>
      </c>
      <c r="C10" s="541"/>
      <c r="D10" s="257"/>
    </row>
    <row r="11" spans="1:4" s="74" customFormat="1">
      <c r="A11" s="127" t="s">
        <v>65</v>
      </c>
      <c r="B11" s="128" t="s">
        <v>43</v>
      </c>
      <c r="C11" s="541"/>
      <c r="D11" s="257"/>
    </row>
    <row r="12" spans="1:4" s="74" customFormat="1">
      <c r="A12" s="129" t="s">
        <v>28</v>
      </c>
      <c r="B12" s="130"/>
      <c r="C12" s="130">
        <v>1.24</v>
      </c>
      <c r="D12" s="273">
        <v>1.39</v>
      </c>
    </row>
    <row r="13" spans="1:4" s="74" customFormat="1">
      <c r="A13" s="542" t="s">
        <v>3</v>
      </c>
      <c r="B13" s="542"/>
      <c r="C13" s="542"/>
      <c r="D13" s="267"/>
    </row>
    <row r="14" spans="1:4" s="74" customFormat="1">
      <c r="A14" s="131" t="s">
        <v>29</v>
      </c>
      <c r="B14" s="128"/>
      <c r="C14" s="128"/>
      <c r="D14" s="267"/>
    </row>
    <row r="15" spans="1:4" ht="25.5">
      <c r="A15" s="127" t="s">
        <v>66</v>
      </c>
      <c r="B15" s="128" t="s">
        <v>34</v>
      </c>
      <c r="C15" s="540">
        <v>2.57</v>
      </c>
      <c r="D15" s="268"/>
    </row>
    <row r="16" spans="1:4" ht="38.25">
      <c r="A16" s="127" t="s">
        <v>54</v>
      </c>
      <c r="B16" s="128" t="s">
        <v>67</v>
      </c>
      <c r="C16" s="540"/>
      <c r="D16" s="268"/>
    </row>
    <row r="17" spans="1:4" ht="25.5">
      <c r="A17" s="127" t="s">
        <v>68</v>
      </c>
      <c r="B17" s="128" t="s">
        <v>25</v>
      </c>
      <c r="C17" s="540"/>
      <c r="D17" s="268"/>
    </row>
    <row r="18" spans="1:4" ht="25.5">
      <c r="A18" s="127" t="s">
        <v>30</v>
      </c>
      <c r="B18" s="128" t="s">
        <v>69</v>
      </c>
      <c r="C18" s="540"/>
      <c r="D18" s="268"/>
    </row>
    <row r="19" spans="1:4" ht="25.5">
      <c r="A19" s="127" t="s">
        <v>33</v>
      </c>
      <c r="B19" s="128" t="s">
        <v>40</v>
      </c>
      <c r="C19" s="540"/>
      <c r="D19" s="268"/>
    </row>
    <row r="20" spans="1:4" ht="25.5">
      <c r="A20" s="127" t="s">
        <v>70</v>
      </c>
      <c r="B20" s="128" t="s">
        <v>35</v>
      </c>
      <c r="C20" s="540"/>
      <c r="D20" s="261"/>
    </row>
    <row r="21" spans="1:4" ht="25.5">
      <c r="A21" s="127" t="s">
        <v>31</v>
      </c>
      <c r="B21" s="128" t="s">
        <v>40</v>
      </c>
      <c r="C21" s="540"/>
    </row>
    <row r="22" spans="1:4">
      <c r="A22" s="129" t="s">
        <v>28</v>
      </c>
      <c r="B22" s="130"/>
      <c r="C22" s="130">
        <v>2.57</v>
      </c>
      <c r="D22" s="270">
        <v>3.13</v>
      </c>
    </row>
    <row r="23" spans="1:4">
      <c r="A23" s="131" t="s">
        <v>36</v>
      </c>
      <c r="B23" s="128"/>
      <c r="C23" s="128"/>
      <c r="D23" s="268"/>
    </row>
    <row r="24" spans="1:4" ht="11.25" customHeight="1">
      <c r="A24" s="127" t="s">
        <v>37</v>
      </c>
      <c r="B24" s="128" t="s">
        <v>64</v>
      </c>
      <c r="C24" s="541">
        <v>2.57</v>
      </c>
      <c r="D24" s="268"/>
    </row>
    <row r="25" spans="1:4" ht="11.25" customHeight="1">
      <c r="A25" s="127" t="s">
        <v>38</v>
      </c>
      <c r="B25" s="128" t="s">
        <v>39</v>
      </c>
      <c r="C25" s="541"/>
      <c r="D25" s="268"/>
    </row>
    <row r="26" spans="1:4" ht="25.5">
      <c r="A26" s="127" t="s">
        <v>33</v>
      </c>
      <c r="B26" s="128" t="s">
        <v>40</v>
      </c>
      <c r="C26" s="541"/>
      <c r="D26" s="268"/>
    </row>
    <row r="27" spans="1:4" ht="14.25" customHeight="1">
      <c r="A27" s="127" t="s">
        <v>71</v>
      </c>
      <c r="B27" s="128" t="s">
        <v>39</v>
      </c>
      <c r="C27" s="541"/>
    </row>
    <row r="28" spans="1:4" ht="13.5" customHeight="1">
      <c r="A28" s="127" t="s">
        <v>31</v>
      </c>
      <c r="B28" s="128" t="s">
        <v>40</v>
      </c>
      <c r="C28" s="541"/>
      <c r="D28" s="268"/>
    </row>
    <row r="29" spans="1:4">
      <c r="A29" s="129" t="s">
        <v>28</v>
      </c>
      <c r="B29" s="130"/>
      <c r="C29" s="130">
        <v>2.57</v>
      </c>
      <c r="D29" s="271">
        <v>3.13</v>
      </c>
    </row>
    <row r="30" spans="1:4">
      <c r="A30" s="542" t="s">
        <v>41</v>
      </c>
      <c r="B30" s="542"/>
      <c r="C30" s="542"/>
      <c r="D30" s="268"/>
    </row>
    <row r="31" spans="1:4" ht="25.5">
      <c r="A31" s="127" t="s">
        <v>42</v>
      </c>
      <c r="B31" s="128" t="s">
        <v>43</v>
      </c>
      <c r="C31" s="541">
        <v>3.16</v>
      </c>
      <c r="D31" s="268"/>
    </row>
    <row r="32" spans="1:4" ht="11.25" hidden="1" customHeight="1">
      <c r="A32" s="127" t="s">
        <v>44</v>
      </c>
      <c r="B32" s="128" t="s">
        <v>43</v>
      </c>
      <c r="C32" s="541"/>
      <c r="D32" s="268"/>
    </row>
    <row r="33" spans="1:4" ht="51">
      <c r="A33" s="127" t="s">
        <v>72</v>
      </c>
      <c r="B33" s="128" t="s">
        <v>43</v>
      </c>
      <c r="C33" s="541"/>
    </row>
    <row r="34" spans="1:4">
      <c r="A34" s="127" t="s">
        <v>73</v>
      </c>
      <c r="B34" s="128" t="s">
        <v>27</v>
      </c>
      <c r="C34" s="541"/>
      <c r="D34" s="268"/>
    </row>
    <row r="35" spans="1:4" ht="51">
      <c r="A35" s="127" t="s">
        <v>74</v>
      </c>
      <c r="B35" s="128" t="s">
        <v>43</v>
      </c>
      <c r="C35" s="541"/>
      <c r="D35" s="268"/>
    </row>
    <row r="36" spans="1:4" ht="13.5" customHeight="1">
      <c r="A36" s="129" t="s">
        <v>28</v>
      </c>
      <c r="B36" s="130"/>
      <c r="C36" s="130">
        <v>3.16</v>
      </c>
      <c r="D36" s="271">
        <v>3.55</v>
      </c>
    </row>
    <row r="37" spans="1:4" ht="15.75" customHeight="1">
      <c r="A37" s="542" t="s">
        <v>45</v>
      </c>
      <c r="B37" s="542"/>
      <c r="C37" s="542"/>
      <c r="D37" s="268"/>
    </row>
    <row r="38" spans="1:4" ht="38.25">
      <c r="A38" s="127" t="s">
        <v>75</v>
      </c>
      <c r="B38" s="128" t="s">
        <v>76</v>
      </c>
      <c r="C38" s="541">
        <v>6.59</v>
      </c>
      <c r="D38" s="268"/>
    </row>
    <row r="39" spans="1:4" ht="76.5">
      <c r="A39" s="127" t="s">
        <v>77</v>
      </c>
      <c r="B39" s="128" t="s">
        <v>78</v>
      </c>
      <c r="C39" s="541"/>
      <c r="D39" s="268"/>
    </row>
    <row r="40" spans="1:4" ht="102">
      <c r="A40" s="127" t="s">
        <v>79</v>
      </c>
      <c r="B40" s="128" t="s">
        <v>27</v>
      </c>
      <c r="C40" s="541"/>
      <c r="D40" s="269"/>
    </row>
    <row r="41" spans="1:4" ht="25.5">
      <c r="A41" s="127" t="s">
        <v>80</v>
      </c>
      <c r="B41" s="128" t="s">
        <v>76</v>
      </c>
      <c r="C41" s="541"/>
      <c r="D41" s="268"/>
    </row>
    <row r="42" spans="1:4" ht="38.25">
      <c r="A42" s="127" t="s">
        <v>81</v>
      </c>
      <c r="B42" s="128" t="s">
        <v>39</v>
      </c>
      <c r="C42" s="541"/>
      <c r="D42" s="268"/>
    </row>
    <row r="43" spans="1:4" ht="45.75" customHeight="1">
      <c r="A43" s="127" t="s">
        <v>82</v>
      </c>
      <c r="B43" s="128" t="s">
        <v>27</v>
      </c>
      <c r="C43" s="541"/>
      <c r="D43" s="268"/>
    </row>
    <row r="44" spans="1:4" ht="25.5">
      <c r="A44" s="132" t="s">
        <v>83</v>
      </c>
      <c r="B44" s="128" t="s">
        <v>84</v>
      </c>
      <c r="C44" s="541"/>
      <c r="D44" s="261"/>
    </row>
    <row r="45" spans="1:4" ht="127.5">
      <c r="A45" s="127" t="s">
        <v>85</v>
      </c>
      <c r="B45" s="128" t="s">
        <v>78</v>
      </c>
      <c r="C45" s="541"/>
      <c r="D45" s="268"/>
    </row>
    <row r="46" spans="1:4" ht="51">
      <c r="A46" s="132" t="s">
        <v>86</v>
      </c>
      <c r="B46" s="128" t="s">
        <v>84</v>
      </c>
      <c r="C46" s="541"/>
      <c r="D46" s="268"/>
    </row>
    <row r="47" spans="1:4" ht="76.5">
      <c r="A47" s="132" t="s">
        <v>87</v>
      </c>
      <c r="B47" s="128" t="s">
        <v>88</v>
      </c>
      <c r="C47" s="541"/>
      <c r="D47" s="269"/>
    </row>
    <row r="48" spans="1:4" ht="51">
      <c r="A48" s="132" t="s">
        <v>89</v>
      </c>
      <c r="B48" s="128" t="s">
        <v>90</v>
      </c>
      <c r="C48" s="541"/>
      <c r="D48" s="268"/>
    </row>
    <row r="49" spans="1:4" ht="63.75">
      <c r="A49" s="132" t="s">
        <v>91</v>
      </c>
      <c r="B49" s="128" t="s">
        <v>90</v>
      </c>
      <c r="C49" s="541"/>
      <c r="D49" s="268"/>
    </row>
    <row r="50" spans="1:4" ht="41.25" customHeight="1">
      <c r="A50" s="127" t="s">
        <v>47</v>
      </c>
      <c r="B50" s="128" t="s">
        <v>84</v>
      </c>
      <c r="C50" s="541"/>
      <c r="D50" s="268"/>
    </row>
    <row r="51" spans="1:4" ht="63.75">
      <c r="A51" s="127" t="s">
        <v>46</v>
      </c>
      <c r="B51" s="128" t="s">
        <v>43</v>
      </c>
      <c r="C51" s="541"/>
      <c r="D51" s="268"/>
    </row>
    <row r="52" spans="1:4" ht="25.5">
      <c r="A52" s="127" t="s">
        <v>92</v>
      </c>
      <c r="B52" s="128" t="s">
        <v>90</v>
      </c>
      <c r="C52" s="541"/>
      <c r="D52" s="268"/>
    </row>
    <row r="53" spans="1:4" ht="63.75">
      <c r="A53" s="127" t="s">
        <v>94</v>
      </c>
      <c r="B53" s="128" t="s">
        <v>95</v>
      </c>
      <c r="C53" s="541"/>
      <c r="D53" s="268"/>
    </row>
    <row r="54" spans="1:4" ht="86.25" customHeight="1">
      <c r="A54" s="127" t="s">
        <v>96</v>
      </c>
      <c r="B54" s="128" t="s">
        <v>97</v>
      </c>
      <c r="C54" s="541"/>
      <c r="D54" s="268"/>
    </row>
    <row r="55" spans="1:4" ht="51">
      <c r="A55" s="127" t="s">
        <v>98</v>
      </c>
      <c r="B55" s="128" t="s">
        <v>76</v>
      </c>
      <c r="C55" s="128"/>
      <c r="D55" s="268"/>
    </row>
    <row r="56" spans="1:4">
      <c r="A56" s="129" t="s">
        <v>28</v>
      </c>
      <c r="B56" s="130"/>
      <c r="C56" s="130">
        <v>6.59</v>
      </c>
      <c r="D56" s="271">
        <v>7.41</v>
      </c>
    </row>
    <row r="57" spans="1:4">
      <c r="A57" s="542" t="s">
        <v>99</v>
      </c>
      <c r="B57" s="542"/>
      <c r="C57" s="542"/>
      <c r="D57" s="268"/>
    </row>
    <row r="58" spans="1:4">
      <c r="A58" s="133" t="s">
        <v>48</v>
      </c>
      <c r="B58" s="128" t="s">
        <v>40</v>
      </c>
      <c r="C58" s="128">
        <v>1.87</v>
      </c>
    </row>
    <row r="59" spans="1:4">
      <c r="A59" s="129" t="s">
        <v>28</v>
      </c>
      <c r="B59" s="130"/>
      <c r="C59" s="130">
        <v>1.87</v>
      </c>
      <c r="D59" s="272">
        <v>1.87</v>
      </c>
    </row>
    <row r="60" spans="1:4">
      <c r="A60" s="542" t="s">
        <v>55</v>
      </c>
      <c r="B60" s="542"/>
      <c r="C60" s="542"/>
      <c r="D60" s="268"/>
    </row>
    <row r="61" spans="1:4" ht="38.25">
      <c r="A61" s="127" t="s">
        <v>101</v>
      </c>
      <c r="B61" s="128" t="s">
        <v>95</v>
      </c>
      <c r="C61" s="543">
        <v>8.1999999999999993</v>
      </c>
    </row>
    <row r="62" spans="1:4" ht="13.5" customHeight="1">
      <c r="A62" s="127" t="s">
        <v>102</v>
      </c>
      <c r="B62" s="128" t="s">
        <v>52</v>
      </c>
      <c r="C62" s="543"/>
      <c r="D62" s="268"/>
    </row>
    <row r="63" spans="1:4" ht="13.5" customHeight="1">
      <c r="A63" s="127" t="s">
        <v>49</v>
      </c>
      <c r="B63" s="128" t="s">
        <v>32</v>
      </c>
      <c r="C63" s="543"/>
      <c r="D63" s="261"/>
    </row>
    <row r="64" spans="1:4" ht="25.5">
      <c r="A64" s="127" t="s">
        <v>103</v>
      </c>
      <c r="B64" s="128" t="s">
        <v>95</v>
      </c>
      <c r="C64" s="543"/>
      <c r="D64" s="261"/>
    </row>
    <row r="65" spans="1:5">
      <c r="A65" s="129" t="s">
        <v>28</v>
      </c>
      <c r="B65" s="130"/>
      <c r="C65" s="134">
        <v>8.1999999999999993</v>
      </c>
      <c r="D65" s="272">
        <v>8.3000000000000007</v>
      </c>
    </row>
    <row r="66" spans="1:5">
      <c r="A66" s="542" t="s">
        <v>50</v>
      </c>
      <c r="B66" s="542"/>
      <c r="C66" s="542"/>
      <c r="D66" s="261"/>
    </row>
    <row r="67" spans="1:5" ht="25.5">
      <c r="A67" s="127" t="s">
        <v>51</v>
      </c>
      <c r="B67" s="128" t="s">
        <v>52</v>
      </c>
      <c r="C67" s="130">
        <v>0.23</v>
      </c>
      <c r="D67" s="270">
        <v>0.25</v>
      </c>
    </row>
    <row r="68" spans="1:5">
      <c r="A68" s="129" t="s">
        <v>28</v>
      </c>
      <c r="B68" s="130"/>
      <c r="C68" s="130">
        <v>0.23</v>
      </c>
      <c r="D68" s="268"/>
    </row>
    <row r="69" spans="1:5">
      <c r="A69" s="129" t="s">
        <v>53</v>
      </c>
      <c r="B69" s="130"/>
      <c r="C69" s="274">
        <v>23.86</v>
      </c>
      <c r="D69" s="271">
        <f>D12+D22+D36+D56+D59+D65+D67</f>
        <v>25.900000000000002</v>
      </c>
    </row>
    <row r="70" spans="1:5" ht="15">
      <c r="C70" s="259">
        <f>C69-C59</f>
        <v>21.99</v>
      </c>
      <c r="D70" s="259">
        <f>D69-D59</f>
        <v>24.03</v>
      </c>
      <c r="E70" s="260" t="s">
        <v>309</v>
      </c>
    </row>
    <row r="71" spans="1:5">
      <c r="C71" s="262">
        <f>C69-C65-C59</f>
        <v>13.79</v>
      </c>
      <c r="D71" s="262">
        <f>D69-D65-D59</f>
        <v>15.73</v>
      </c>
      <c r="E71" s="260" t="s">
        <v>310</v>
      </c>
    </row>
    <row r="72" spans="1:5">
      <c r="C72" s="122"/>
      <c r="D72" s="269"/>
    </row>
  </sheetData>
  <mergeCells count="16">
    <mergeCell ref="C31:C35"/>
    <mergeCell ref="A37:C37"/>
    <mergeCell ref="C38:C54"/>
    <mergeCell ref="C61:C64"/>
    <mergeCell ref="A66:C66"/>
    <mergeCell ref="A57:C57"/>
    <mergeCell ref="A60:C60"/>
    <mergeCell ref="C15:C21"/>
    <mergeCell ref="C24:C28"/>
    <mergeCell ref="A30:C30"/>
    <mergeCell ref="A2:C2"/>
    <mergeCell ref="A3:C3"/>
    <mergeCell ref="A13:C13"/>
    <mergeCell ref="A4:C4"/>
    <mergeCell ref="A7:C7"/>
    <mergeCell ref="C8:C1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9"/>
  <sheetViews>
    <sheetView zoomScaleNormal="100" workbookViewId="0">
      <pane xSplit="10" ySplit="8" topLeftCell="K9" activePane="bottomRight" state="frozen"/>
      <selection activeCell="B1" sqref="B1"/>
      <selection pane="topRight" activeCell="H1" sqref="H1"/>
      <selection pane="bottomLeft" activeCell="B14" sqref="B14"/>
      <selection pane="bottomRight" activeCell="U17" sqref="U17"/>
    </sheetView>
  </sheetViews>
  <sheetFormatPr defaultRowHeight="12.75"/>
  <cols>
    <col min="1" max="1" width="35.7109375" style="3" customWidth="1"/>
    <col min="2" max="2" width="7.85546875" style="3" customWidth="1"/>
    <col min="3" max="3" width="6.28515625" style="3" customWidth="1"/>
    <col min="4" max="4" width="7.5703125" style="3" customWidth="1"/>
    <col min="5" max="5" width="5.85546875" style="3" customWidth="1"/>
    <col min="6" max="6" width="9.28515625" style="3" customWidth="1"/>
    <col min="7" max="7" width="5.7109375" style="3" customWidth="1"/>
    <col min="8" max="8" width="8.42578125" style="3" customWidth="1"/>
    <col min="9" max="9" width="6.140625" style="3" customWidth="1"/>
    <col min="10" max="10" width="10.85546875" style="58" customWidth="1"/>
    <col min="11" max="11" width="10.140625" style="58" customWidth="1"/>
    <col min="12" max="12" width="10.140625" style="3" customWidth="1"/>
    <col min="13" max="13" width="11.28515625" style="27" customWidth="1"/>
    <col min="14" max="18" width="10.140625" style="27" customWidth="1"/>
    <col min="19" max="19" width="10.5703125" style="27" customWidth="1"/>
    <col min="20" max="16384" width="9.140625" style="3"/>
  </cols>
  <sheetData>
    <row r="1" spans="1:27" s="61" customFormat="1">
      <c r="A1" s="37"/>
      <c r="B1" s="148"/>
      <c r="C1" s="39"/>
      <c r="D1" s="39"/>
      <c r="E1" s="39"/>
      <c r="F1" s="292">
        <f>F13+F14+F15</f>
        <v>2.736796</v>
      </c>
      <c r="G1" s="38"/>
      <c r="H1" s="148"/>
      <c r="I1" s="35"/>
      <c r="J1" s="35">
        <f>COUNTIF(K1:S1,"мкр 52")</f>
        <v>0</v>
      </c>
      <c r="K1" s="154"/>
      <c r="L1" s="154"/>
      <c r="M1" s="154"/>
      <c r="N1" s="154"/>
      <c r="O1" s="154"/>
      <c r="P1" s="154"/>
      <c r="Q1" s="154"/>
      <c r="R1" s="154"/>
      <c r="S1" s="154"/>
    </row>
    <row r="2" spans="1:27" ht="51" customHeight="1">
      <c r="A2" s="39"/>
      <c r="B2" s="544" t="s">
        <v>57</v>
      </c>
      <c r="C2" s="545"/>
      <c r="D2" s="544" t="s">
        <v>56</v>
      </c>
      <c r="E2" s="545"/>
      <c r="F2" s="544" t="s">
        <v>57</v>
      </c>
      <c r="G2" s="545"/>
      <c r="H2" s="544" t="s">
        <v>56</v>
      </c>
      <c r="I2" s="545"/>
      <c r="J2" s="56" t="s">
        <v>17</v>
      </c>
      <c r="K2" s="155" t="s">
        <v>382</v>
      </c>
      <c r="L2" s="434" t="s">
        <v>383</v>
      </c>
      <c r="M2" s="154"/>
      <c r="N2" s="155"/>
      <c r="O2" s="154"/>
      <c r="P2" s="154"/>
      <c r="Q2" s="154"/>
      <c r="R2" s="154"/>
      <c r="S2" s="154"/>
    </row>
    <row r="3" spans="1:27" ht="15" customHeight="1">
      <c r="A3" s="11" t="s">
        <v>16</v>
      </c>
      <c r="B3" s="546"/>
      <c r="C3" s="547"/>
      <c r="D3" s="546"/>
      <c r="E3" s="547"/>
      <c r="F3" s="546"/>
      <c r="G3" s="547"/>
      <c r="H3" s="546"/>
      <c r="I3" s="547"/>
      <c r="J3" s="12">
        <f>SUM(K3:S3)</f>
        <v>13239.199999999999</v>
      </c>
      <c r="K3" s="13">
        <f t="shared" ref="K3:L3" si="0">SUM(K4:K5)</f>
        <v>3820</v>
      </c>
      <c r="L3" s="435">
        <f t="shared" si="0"/>
        <v>9419.1999999999989</v>
      </c>
      <c r="M3" s="13"/>
      <c r="N3" s="13"/>
      <c r="O3" s="13"/>
      <c r="P3" s="69"/>
      <c r="Q3" s="69"/>
      <c r="R3" s="13"/>
      <c r="S3" s="13"/>
    </row>
    <row r="4" spans="1:27" ht="15" customHeight="1">
      <c r="A4" s="7" t="s">
        <v>14</v>
      </c>
      <c r="B4" s="548"/>
      <c r="C4" s="549"/>
      <c r="D4" s="548"/>
      <c r="E4" s="549"/>
      <c r="F4" s="548" t="s">
        <v>307</v>
      </c>
      <c r="G4" s="549"/>
      <c r="H4" s="548" t="s">
        <v>307</v>
      </c>
      <c r="I4" s="549"/>
      <c r="J4" s="12">
        <f t="shared" ref="J4:J10" si="1">SUM(K4:S4)</f>
        <v>12768.8</v>
      </c>
      <c r="K4" s="279">
        <v>3820</v>
      </c>
      <c r="L4" s="436">
        <v>8948.7999999999993</v>
      </c>
      <c r="M4" s="279"/>
      <c r="N4" s="279"/>
      <c r="O4" s="279"/>
      <c r="P4" s="59"/>
      <c r="Q4" s="59"/>
      <c r="R4" s="280"/>
      <c r="S4" s="279"/>
      <c r="T4" s="3">
        <v>8948.7999999999993</v>
      </c>
      <c r="U4" s="102">
        <v>4359.5</v>
      </c>
      <c r="V4" s="102">
        <v>470.4</v>
      </c>
      <c r="W4" s="102">
        <v>9419.1999999999989</v>
      </c>
      <c r="X4" s="3">
        <v>180</v>
      </c>
      <c r="Y4" s="3">
        <v>2</v>
      </c>
      <c r="Z4" s="3">
        <v>4</v>
      </c>
      <c r="AA4" s="3">
        <v>20</v>
      </c>
    </row>
    <row r="5" spans="1:27" ht="15" customHeight="1">
      <c r="A5" s="7" t="s">
        <v>15</v>
      </c>
      <c r="B5" s="548"/>
      <c r="C5" s="549"/>
      <c r="D5" s="548"/>
      <c r="E5" s="549"/>
      <c r="F5" s="548"/>
      <c r="G5" s="549"/>
      <c r="H5" s="548"/>
      <c r="I5" s="549"/>
      <c r="J5" s="12">
        <f t="shared" si="1"/>
        <v>470.4</v>
      </c>
      <c r="K5" s="279">
        <v>0</v>
      </c>
      <c r="L5" s="437">
        <v>470.4</v>
      </c>
      <c r="M5" s="279"/>
      <c r="N5" s="279"/>
      <c r="O5" s="279"/>
      <c r="P5" s="59"/>
      <c r="Q5" s="59"/>
      <c r="R5" s="280"/>
      <c r="S5" s="279"/>
    </row>
    <row r="6" spans="1:27">
      <c r="A6" s="7" t="s">
        <v>5</v>
      </c>
      <c r="B6" s="548"/>
      <c r="C6" s="549"/>
      <c r="D6" s="548"/>
      <c r="E6" s="549"/>
      <c r="F6" s="548"/>
      <c r="G6" s="549"/>
      <c r="H6" s="548"/>
      <c r="I6" s="549"/>
      <c r="J6" s="14">
        <f t="shared" si="1"/>
        <v>280</v>
      </c>
      <c r="K6" s="77">
        <v>100</v>
      </c>
      <c r="L6" s="105">
        <v>180</v>
      </c>
      <c r="M6" s="77"/>
      <c r="N6" s="77"/>
      <c r="O6" s="77"/>
      <c r="P6" s="57"/>
      <c r="Q6" s="57"/>
      <c r="R6" s="78"/>
      <c r="S6" s="77"/>
    </row>
    <row r="7" spans="1:27">
      <c r="A7" s="7" t="s">
        <v>59</v>
      </c>
      <c r="B7" s="548"/>
      <c r="C7" s="549"/>
      <c r="D7" s="548"/>
      <c r="E7" s="549"/>
      <c r="F7" s="548"/>
      <c r="G7" s="549"/>
      <c r="H7" s="548"/>
      <c r="I7" s="549"/>
      <c r="J7" s="14">
        <f t="shared" si="1"/>
        <v>6</v>
      </c>
      <c r="K7" s="77">
        <v>0</v>
      </c>
      <c r="L7" s="105">
        <v>6</v>
      </c>
      <c r="M7" s="77"/>
      <c r="N7" s="77"/>
      <c r="O7" s="77"/>
      <c r="P7" s="57"/>
      <c r="Q7" s="57"/>
      <c r="R7" s="78"/>
      <c r="S7" s="77"/>
    </row>
    <row r="8" spans="1:27">
      <c r="A8" s="7" t="s">
        <v>4</v>
      </c>
      <c r="B8" s="548"/>
      <c r="C8" s="549"/>
      <c r="D8" s="548"/>
      <c r="E8" s="549"/>
      <c r="F8" s="548"/>
      <c r="G8" s="549"/>
      <c r="H8" s="548"/>
      <c r="I8" s="549"/>
      <c r="J8" s="14">
        <f t="shared" si="1"/>
        <v>4</v>
      </c>
      <c r="K8" s="63">
        <v>2</v>
      </c>
      <c r="L8" s="106">
        <v>2</v>
      </c>
      <c r="M8" s="63"/>
      <c r="N8" s="63"/>
      <c r="O8" s="63"/>
      <c r="P8" s="57"/>
      <c r="Q8" s="57"/>
      <c r="R8" s="57"/>
      <c r="S8" s="63"/>
    </row>
    <row r="9" spans="1:27">
      <c r="A9" s="7" t="s">
        <v>104</v>
      </c>
      <c r="B9" s="548"/>
      <c r="C9" s="549"/>
      <c r="D9" s="548"/>
      <c r="E9" s="549"/>
      <c r="F9" s="548"/>
      <c r="G9" s="549"/>
      <c r="H9" s="548"/>
      <c r="I9" s="549"/>
      <c r="J9" s="54"/>
      <c r="K9" s="76">
        <v>10</v>
      </c>
      <c r="L9" s="136">
        <v>20</v>
      </c>
      <c r="M9" s="57"/>
      <c r="N9" s="63"/>
      <c r="O9" s="63"/>
      <c r="P9" s="57"/>
      <c r="Q9" s="57"/>
      <c r="R9" s="57"/>
      <c r="S9" s="57"/>
    </row>
    <row r="10" spans="1:27">
      <c r="A10" s="7" t="s">
        <v>121</v>
      </c>
      <c r="B10" s="152"/>
      <c r="C10" s="194"/>
      <c r="D10" s="152"/>
      <c r="E10" s="153"/>
      <c r="F10" s="193"/>
      <c r="G10" s="194"/>
      <c r="H10" s="152"/>
      <c r="I10" s="153"/>
      <c r="J10" s="14">
        <f t="shared" si="1"/>
        <v>6</v>
      </c>
      <c r="K10" s="76">
        <v>2</v>
      </c>
      <c r="L10" s="137">
        <f>L8*2</f>
        <v>4</v>
      </c>
      <c r="M10" s="57"/>
      <c r="N10" s="57"/>
      <c r="O10" s="76"/>
      <c r="P10" s="76"/>
      <c r="Q10" s="76"/>
      <c r="R10" s="76"/>
      <c r="S10" s="57"/>
    </row>
    <row r="11" spans="1:27">
      <c r="A11" s="15" t="s">
        <v>127</v>
      </c>
      <c r="B11" s="15"/>
      <c r="C11" s="195">
        <f>C12+C13+C16</f>
        <v>0.48034807831762139</v>
      </c>
      <c r="D11" s="15"/>
      <c r="E11" s="195">
        <f>E12+E13+E16</f>
        <v>0.48034807831762139</v>
      </c>
      <c r="F11" s="16"/>
      <c r="G11" s="195">
        <f>G12+G13+G16</f>
        <v>0.42977621655899972</v>
      </c>
      <c r="H11" s="80"/>
      <c r="I11" s="195">
        <f>I12+I13+I16</f>
        <v>0.42977621655899972</v>
      </c>
      <c r="J11" s="17">
        <f>SUM(K11:S11)</f>
        <v>2370615.4891619203</v>
      </c>
      <c r="K11" s="14">
        <f>SUM(K12:K28)</f>
        <v>684010.45143200015</v>
      </c>
      <c r="L11" s="18">
        <f t="shared" ref="L11:S11" si="2">SUM(L12:L28)</f>
        <v>1686605.0377299201</v>
      </c>
      <c r="M11" s="14">
        <f t="shared" si="2"/>
        <v>0</v>
      </c>
      <c r="N11" s="14">
        <f t="shared" si="2"/>
        <v>0</v>
      </c>
      <c r="O11" s="14">
        <f t="shared" si="2"/>
        <v>0</v>
      </c>
      <c r="P11" s="14">
        <f t="shared" si="2"/>
        <v>0</v>
      </c>
      <c r="Q11" s="14">
        <f t="shared" si="2"/>
        <v>0</v>
      </c>
      <c r="R11" s="14">
        <f t="shared" si="2"/>
        <v>0</v>
      </c>
      <c r="S11" s="14">
        <f t="shared" si="2"/>
        <v>0</v>
      </c>
    </row>
    <row r="12" spans="1:27">
      <c r="A12" s="19" t="s">
        <v>136</v>
      </c>
      <c r="B12" s="20">
        <v>1.24</v>
      </c>
      <c r="C12" s="149">
        <f>B12/B$30</f>
        <v>8.9920232052211738E-2</v>
      </c>
      <c r="D12" s="20">
        <v>1.24</v>
      </c>
      <c r="E12" s="149">
        <f>D12/D$30</f>
        <v>8.9920232052211738E-2</v>
      </c>
      <c r="F12" s="20">
        <f>B12*1.05</f>
        <v>1.302</v>
      </c>
      <c r="G12" s="149">
        <f t="shared" ref="G12:G28" si="3">F12/F$30</f>
        <v>8.2771527418468965E-2</v>
      </c>
      <c r="H12" s="20">
        <f>F12</f>
        <v>1.302</v>
      </c>
      <c r="I12" s="149">
        <f t="shared" ref="I12:I28" si="4">H12/H$30</f>
        <v>8.2771527418468965E-2</v>
      </c>
      <c r="J12" s="17">
        <f t="shared" ref="J12:J28" si="5">SUM(K12:S12)</f>
        <v>202745.10880000002</v>
      </c>
      <c r="K12" s="277">
        <f>(K$3)*$D12*5+(K$3)*$H12*7</f>
        <v>58499.48</v>
      </c>
      <c r="L12" s="100">
        <f>(L$3)*$D12*5+(L$3)*$H12*7</f>
        <v>144245.62880000001</v>
      </c>
      <c r="M12" s="277">
        <f>(M$3)*$B12*5+(M$3)*$F12*7</f>
        <v>0</v>
      </c>
      <c r="N12" s="277">
        <f>(N$3)*$B12*5+(N$3)*$F12*7</f>
        <v>0</v>
      </c>
      <c r="O12" s="277">
        <f t="shared" ref="O12:R26" si="6">(O$3)*$D12*5+(O$3)*$H12*7</f>
        <v>0</v>
      </c>
      <c r="P12" s="277">
        <f t="shared" si="6"/>
        <v>0</v>
      </c>
      <c r="Q12" s="277">
        <f t="shared" si="6"/>
        <v>0</v>
      </c>
      <c r="R12" s="277">
        <f t="shared" si="6"/>
        <v>0</v>
      </c>
      <c r="S12" s="277">
        <f>(S$3)*$B12*5+(S$3)*$F12*7</f>
        <v>0</v>
      </c>
    </row>
    <row r="13" spans="1:27">
      <c r="A13" s="19" t="s">
        <v>137</v>
      </c>
      <c r="B13" s="20">
        <v>1.24</v>
      </c>
      <c r="C13" s="149">
        <f>B13/B$30</f>
        <v>8.9920232052211738E-2</v>
      </c>
      <c r="D13" s="20">
        <v>1.24</v>
      </c>
      <c r="E13" s="149">
        <f>D13/D$30</f>
        <v>8.9920232052211738E-2</v>
      </c>
      <c r="F13" s="20">
        <f>B13*1.05</f>
        <v>1.302</v>
      </c>
      <c r="G13" s="149">
        <f t="shared" si="3"/>
        <v>8.2771527418468965E-2</v>
      </c>
      <c r="H13" s="20">
        <f t="shared" ref="H13:H19" si="7">F13</f>
        <v>1.302</v>
      </c>
      <c r="I13" s="149">
        <f t="shared" si="4"/>
        <v>8.2771527418468965E-2</v>
      </c>
      <c r="J13" s="17">
        <f t="shared" si="5"/>
        <v>202745.10880000002</v>
      </c>
      <c r="K13" s="277">
        <f t="shared" ref="K13:L28" si="8">(K$3)*$D13*5+(K$3)*$H13*7</f>
        <v>58499.48</v>
      </c>
      <c r="L13" s="100">
        <f t="shared" si="8"/>
        <v>144245.62880000001</v>
      </c>
      <c r="M13" s="277">
        <f t="shared" ref="M13:N28" si="9">(M$3)*$B13*5+(M$3)*$F13*7</f>
        <v>0</v>
      </c>
      <c r="N13" s="277">
        <f t="shared" si="9"/>
        <v>0</v>
      </c>
      <c r="O13" s="277">
        <f t="shared" si="6"/>
        <v>0</v>
      </c>
      <c r="P13" s="277">
        <f t="shared" si="6"/>
        <v>0</v>
      </c>
      <c r="Q13" s="277">
        <f t="shared" si="6"/>
        <v>0</v>
      </c>
      <c r="R13" s="277">
        <f t="shared" si="6"/>
        <v>0</v>
      </c>
      <c r="S13" s="277">
        <f t="shared" ref="S13:S28" si="10">(S$3)*$B13*5+(S$3)*$F13*7</f>
        <v>0</v>
      </c>
    </row>
    <row r="14" spans="1:27">
      <c r="A14" s="19" t="s">
        <v>312</v>
      </c>
      <c r="B14" s="20">
        <v>0.45100000000000001</v>
      </c>
      <c r="C14" s="149">
        <v>3.2704858593183464E-2</v>
      </c>
      <c r="D14" s="20">
        <v>0.45100000000000001</v>
      </c>
      <c r="E14" s="149">
        <v>3.2704858593183464E-2</v>
      </c>
      <c r="F14" s="20">
        <f>3.13-F15-F13-F13*0.302</f>
        <v>0.8747959999999998</v>
      </c>
      <c r="G14" s="149">
        <f t="shared" si="3"/>
        <v>5.5613057680158957E-2</v>
      </c>
      <c r="H14" s="20">
        <f t="shared" si="7"/>
        <v>0.8747959999999998</v>
      </c>
      <c r="I14" s="149">
        <f t="shared" si="4"/>
        <v>5.5613057680158957E-2</v>
      </c>
      <c r="J14" s="17">
        <f t="shared" si="5"/>
        <v>110925.59042239998</v>
      </c>
      <c r="K14" s="277">
        <f t="shared" si="8"/>
        <v>32006.145039999996</v>
      </c>
      <c r="L14" s="100">
        <f t="shared" si="8"/>
        <v>78919.445382399979</v>
      </c>
      <c r="M14" s="277">
        <f t="shared" si="9"/>
        <v>0</v>
      </c>
      <c r="N14" s="277">
        <f t="shared" si="9"/>
        <v>0</v>
      </c>
      <c r="O14" s="277">
        <f t="shared" si="6"/>
        <v>0</v>
      </c>
      <c r="P14" s="277">
        <f t="shared" si="6"/>
        <v>0</v>
      </c>
      <c r="Q14" s="277">
        <f t="shared" si="6"/>
        <v>0</v>
      </c>
      <c r="R14" s="277">
        <f t="shared" si="6"/>
        <v>0</v>
      </c>
      <c r="S14" s="277">
        <f t="shared" si="10"/>
        <v>0</v>
      </c>
    </row>
    <row r="15" spans="1:27">
      <c r="A15" s="19" t="s">
        <v>311</v>
      </c>
      <c r="B15" s="20"/>
      <c r="C15" s="149"/>
      <c r="D15" s="20"/>
      <c r="E15" s="149"/>
      <c r="F15" s="32">
        <v>0.56000000000000005</v>
      </c>
      <c r="G15" s="149">
        <f t="shared" si="3"/>
        <v>3.5600656954180201E-2</v>
      </c>
      <c r="H15" s="20">
        <f t="shared" si="7"/>
        <v>0.56000000000000005</v>
      </c>
      <c r="I15" s="149">
        <f t="shared" si="4"/>
        <v>3.5600656954180201E-2</v>
      </c>
      <c r="J15" s="17">
        <f t="shared" si="5"/>
        <v>51897.663999999997</v>
      </c>
      <c r="K15" s="277">
        <f t="shared" si="8"/>
        <v>14974.400000000001</v>
      </c>
      <c r="L15" s="100">
        <f t="shared" si="8"/>
        <v>36923.263999999996</v>
      </c>
      <c r="M15" s="277">
        <f t="shared" si="9"/>
        <v>0</v>
      </c>
      <c r="N15" s="277">
        <f t="shared" si="9"/>
        <v>0</v>
      </c>
      <c r="O15" s="277">
        <f t="shared" si="6"/>
        <v>0</v>
      </c>
      <c r="P15" s="277">
        <f t="shared" si="6"/>
        <v>0</v>
      </c>
      <c r="Q15" s="277">
        <f t="shared" si="6"/>
        <v>0</v>
      </c>
      <c r="R15" s="277">
        <f t="shared" si="6"/>
        <v>0</v>
      </c>
      <c r="S15" s="277">
        <f t="shared" si="10"/>
        <v>0</v>
      </c>
    </row>
    <row r="16" spans="1:27">
      <c r="A16" s="19" t="s">
        <v>138</v>
      </c>
      <c r="B16" s="20">
        <v>4.1440000000000001</v>
      </c>
      <c r="C16" s="149">
        <f t="shared" ref="C16:C28" si="11">B16/B$30</f>
        <v>0.30050761421319794</v>
      </c>
      <c r="D16" s="20">
        <v>4.1440000000000001</v>
      </c>
      <c r="E16" s="149">
        <f t="shared" ref="E16:E28" si="12">D16/D$30</f>
        <v>0.30050761421319794</v>
      </c>
      <c r="F16" s="32">
        <f>B16*1.05-0.1948</f>
        <v>4.1564000000000005</v>
      </c>
      <c r="G16" s="149">
        <f t="shared" si="3"/>
        <v>0.26423316172206179</v>
      </c>
      <c r="H16" s="20">
        <f t="shared" si="7"/>
        <v>4.1564000000000005</v>
      </c>
      <c r="I16" s="149">
        <f t="shared" si="4"/>
        <v>0.26423316172206179</v>
      </c>
      <c r="J16" s="17">
        <f t="shared" si="5"/>
        <v>659508.10015999991</v>
      </c>
      <c r="K16" s="277">
        <f t="shared" si="8"/>
        <v>190292.53600000002</v>
      </c>
      <c r="L16" s="100">
        <f t="shared" si="8"/>
        <v>469215.56415999995</v>
      </c>
      <c r="M16" s="277">
        <f t="shared" si="9"/>
        <v>0</v>
      </c>
      <c r="N16" s="277">
        <f t="shared" si="9"/>
        <v>0</v>
      </c>
      <c r="O16" s="277">
        <f t="shared" si="6"/>
        <v>0</v>
      </c>
      <c r="P16" s="277">
        <f t="shared" si="6"/>
        <v>0</v>
      </c>
      <c r="Q16" s="277">
        <f t="shared" si="6"/>
        <v>0</v>
      </c>
      <c r="R16" s="277">
        <f t="shared" si="6"/>
        <v>0</v>
      </c>
      <c r="S16" s="277">
        <f t="shared" si="10"/>
        <v>0</v>
      </c>
      <c r="U16" s="187"/>
    </row>
    <row r="17" spans="1:19">
      <c r="A17" s="19" t="s">
        <v>139</v>
      </c>
      <c r="B17" s="20">
        <v>1.99</v>
      </c>
      <c r="C17" s="149">
        <f t="shared" si="11"/>
        <v>0.14430746918056561</v>
      </c>
      <c r="D17" s="20">
        <v>1.99</v>
      </c>
      <c r="E17" s="149">
        <f t="shared" si="12"/>
        <v>0.14430746918056561</v>
      </c>
      <c r="F17" s="32">
        <f>(F12+F13+F16)*0.302</f>
        <v>2.0416408000000001</v>
      </c>
      <c r="G17" s="149">
        <f t="shared" si="3"/>
        <v>0.1297924174008179</v>
      </c>
      <c r="H17" s="20">
        <f t="shared" si="7"/>
        <v>2.0416408000000001</v>
      </c>
      <c r="I17" s="149">
        <f t="shared" si="4"/>
        <v>0.1297924174008179</v>
      </c>
      <c r="J17" s="17">
        <f t="shared" si="5"/>
        <v>320937.87615551997</v>
      </c>
      <c r="K17" s="277">
        <f t="shared" si="8"/>
        <v>92602.474992000003</v>
      </c>
      <c r="L17" s="100">
        <f t="shared" si="8"/>
        <v>228335.40116352</v>
      </c>
      <c r="M17" s="277">
        <f t="shared" si="9"/>
        <v>0</v>
      </c>
      <c r="N17" s="277">
        <f t="shared" si="9"/>
        <v>0</v>
      </c>
      <c r="O17" s="277">
        <f t="shared" si="6"/>
        <v>0</v>
      </c>
      <c r="P17" s="277">
        <f t="shared" si="6"/>
        <v>0</v>
      </c>
      <c r="Q17" s="277">
        <f t="shared" si="6"/>
        <v>0</v>
      </c>
      <c r="R17" s="277">
        <f t="shared" si="6"/>
        <v>0</v>
      </c>
      <c r="S17" s="277">
        <f t="shared" si="10"/>
        <v>0</v>
      </c>
    </row>
    <row r="18" spans="1:19">
      <c r="A18" s="19" t="s">
        <v>140</v>
      </c>
      <c r="B18" s="20">
        <v>1.0449999999999999</v>
      </c>
      <c r="C18" s="149">
        <f t="shared" si="11"/>
        <v>7.5779550398839726E-2</v>
      </c>
      <c r="D18" s="20">
        <v>1.0449999999999999</v>
      </c>
      <c r="E18" s="149">
        <f t="shared" si="12"/>
        <v>7.5779550398839726E-2</v>
      </c>
      <c r="F18" s="20">
        <f>1.415+0.0877</f>
        <v>1.5026999999999999</v>
      </c>
      <c r="G18" s="149">
        <f t="shared" si="3"/>
        <v>9.5530548580440328E-2</v>
      </c>
      <c r="H18" s="20">
        <f t="shared" si="7"/>
        <v>1.5026999999999999</v>
      </c>
      <c r="I18" s="149">
        <f t="shared" si="4"/>
        <v>9.5530548580440328E-2</v>
      </c>
      <c r="J18" s="17">
        <f t="shared" si="5"/>
        <v>208436.64087999999</v>
      </c>
      <c r="K18" s="277">
        <f t="shared" si="8"/>
        <v>60141.697999999997</v>
      </c>
      <c r="L18" s="100">
        <f t="shared" si="8"/>
        <v>148294.94287999999</v>
      </c>
      <c r="M18" s="277">
        <f t="shared" si="9"/>
        <v>0</v>
      </c>
      <c r="N18" s="277">
        <f t="shared" si="9"/>
        <v>0</v>
      </c>
      <c r="O18" s="277">
        <f t="shared" si="6"/>
        <v>0</v>
      </c>
      <c r="P18" s="277">
        <f t="shared" si="6"/>
        <v>0</v>
      </c>
      <c r="Q18" s="277">
        <f t="shared" si="6"/>
        <v>0</v>
      </c>
      <c r="R18" s="277">
        <f t="shared" si="6"/>
        <v>0</v>
      </c>
      <c r="S18" s="277">
        <f t="shared" si="10"/>
        <v>0</v>
      </c>
    </row>
    <row r="19" spans="1:19">
      <c r="A19" s="19" t="s">
        <v>141</v>
      </c>
      <c r="B19" s="20">
        <v>0.12100000000000001</v>
      </c>
      <c r="C19" s="149">
        <f t="shared" si="11"/>
        <v>8.7744742567077601E-3</v>
      </c>
      <c r="D19" s="20">
        <v>0.12100000000000001</v>
      </c>
      <c r="E19" s="149">
        <f t="shared" si="12"/>
        <v>8.7744742567077601E-3</v>
      </c>
      <c r="F19" s="20">
        <f>B19*1.07</f>
        <v>0.12947000000000003</v>
      </c>
      <c r="G19" s="149">
        <f t="shared" si="3"/>
        <v>8.2307447426030553E-3</v>
      </c>
      <c r="H19" s="20">
        <f t="shared" si="7"/>
        <v>0.12947000000000003</v>
      </c>
      <c r="I19" s="149">
        <f t="shared" si="4"/>
        <v>8.2307447426030553E-3</v>
      </c>
      <c r="J19" s="17">
        <f t="shared" si="5"/>
        <v>20008.270568000004</v>
      </c>
      <c r="K19" s="277">
        <f t="shared" si="8"/>
        <v>5773.1278000000011</v>
      </c>
      <c r="L19" s="100">
        <f t="shared" si="8"/>
        <v>14235.142768000002</v>
      </c>
      <c r="M19" s="277">
        <f t="shared" si="9"/>
        <v>0</v>
      </c>
      <c r="N19" s="277">
        <f t="shared" si="9"/>
        <v>0</v>
      </c>
      <c r="O19" s="277">
        <f t="shared" si="6"/>
        <v>0</v>
      </c>
      <c r="P19" s="277">
        <f t="shared" si="6"/>
        <v>0</v>
      </c>
      <c r="Q19" s="277">
        <f t="shared" si="6"/>
        <v>0</v>
      </c>
      <c r="R19" s="277">
        <f t="shared" si="6"/>
        <v>0</v>
      </c>
      <c r="S19" s="277">
        <f t="shared" si="10"/>
        <v>0</v>
      </c>
    </row>
    <row r="20" spans="1:19">
      <c r="A20" s="199" t="s">
        <v>126</v>
      </c>
      <c r="B20" s="20">
        <v>1.1000000000000001E-2</v>
      </c>
      <c r="C20" s="149">
        <f t="shared" si="11"/>
        <v>7.9767947788252362E-4</v>
      </c>
      <c r="D20" s="20">
        <v>1.1000000000000001E-2</v>
      </c>
      <c r="E20" s="149">
        <f t="shared" si="12"/>
        <v>7.9767947788252362E-4</v>
      </c>
      <c r="F20" s="20">
        <f>B20*1.1</f>
        <v>1.2100000000000001E-2</v>
      </c>
      <c r="G20" s="149">
        <f t="shared" si="3"/>
        <v>7.6922848061710802E-4</v>
      </c>
      <c r="H20" s="20">
        <f>F20</f>
        <v>1.2100000000000001E-2</v>
      </c>
      <c r="I20" s="149">
        <f t="shared" si="4"/>
        <v>7.6922848061710802E-4</v>
      </c>
      <c r="J20" s="17">
        <f t="shared" si="5"/>
        <v>1849.5162399999999</v>
      </c>
      <c r="K20" s="277">
        <f t="shared" si="8"/>
        <v>533.65400000000011</v>
      </c>
      <c r="L20" s="100">
        <f t="shared" si="8"/>
        <v>1315.8622399999999</v>
      </c>
      <c r="M20" s="277">
        <f t="shared" si="9"/>
        <v>0</v>
      </c>
      <c r="N20" s="277">
        <f t="shared" si="9"/>
        <v>0</v>
      </c>
      <c r="O20" s="277">
        <f t="shared" si="6"/>
        <v>0</v>
      </c>
      <c r="P20" s="277">
        <f t="shared" si="6"/>
        <v>0</v>
      </c>
      <c r="Q20" s="277">
        <f t="shared" si="6"/>
        <v>0</v>
      </c>
      <c r="R20" s="277">
        <f t="shared" si="6"/>
        <v>0</v>
      </c>
      <c r="S20" s="277">
        <f t="shared" si="10"/>
        <v>0</v>
      </c>
    </row>
    <row r="21" spans="1:19">
      <c r="A21" s="19" t="s">
        <v>142</v>
      </c>
      <c r="B21" s="20">
        <v>0.22000000000000003</v>
      </c>
      <c r="C21" s="149">
        <f t="shared" si="11"/>
        <v>1.5953589557650472E-2</v>
      </c>
      <c r="D21" s="20">
        <v>0.22000000000000003</v>
      </c>
      <c r="E21" s="149">
        <f t="shared" si="12"/>
        <v>1.5953589557650472E-2</v>
      </c>
      <c r="F21" s="20">
        <v>0.11</v>
      </c>
      <c r="G21" s="149">
        <f t="shared" si="3"/>
        <v>6.9929861874282531E-3</v>
      </c>
      <c r="H21" s="20">
        <f t="shared" ref="H21:H28" si="13">F21</f>
        <v>0.11</v>
      </c>
      <c r="I21" s="149">
        <f t="shared" si="4"/>
        <v>6.9929861874282531E-3</v>
      </c>
      <c r="J21" s="17">
        <f t="shared" si="5"/>
        <v>24757.303999999996</v>
      </c>
      <c r="K21" s="277">
        <f t="shared" si="8"/>
        <v>7143.4</v>
      </c>
      <c r="L21" s="100">
        <f t="shared" si="8"/>
        <v>17613.903999999999</v>
      </c>
      <c r="M21" s="277">
        <f t="shared" si="9"/>
        <v>0</v>
      </c>
      <c r="N21" s="277">
        <f t="shared" si="9"/>
        <v>0</v>
      </c>
      <c r="O21" s="277">
        <f t="shared" si="6"/>
        <v>0</v>
      </c>
      <c r="P21" s="277">
        <f t="shared" si="6"/>
        <v>0</v>
      </c>
      <c r="Q21" s="277">
        <f t="shared" si="6"/>
        <v>0</v>
      </c>
      <c r="R21" s="277">
        <f t="shared" si="6"/>
        <v>0</v>
      </c>
      <c r="S21" s="277">
        <f t="shared" si="10"/>
        <v>0</v>
      </c>
    </row>
    <row r="22" spans="1:19" ht="12.75" customHeight="1">
      <c r="A22" s="19" t="s">
        <v>143</v>
      </c>
      <c r="B22" s="20">
        <v>4.2000000000000003E-2</v>
      </c>
      <c r="C22" s="149">
        <f t="shared" si="11"/>
        <v>3.0456852791878172E-3</v>
      </c>
      <c r="D22" s="20">
        <v>4.2000000000000003E-2</v>
      </c>
      <c r="E22" s="149">
        <f t="shared" si="12"/>
        <v>3.0456852791878172E-3</v>
      </c>
      <c r="F22" s="20">
        <f t="shared" ref="F22" si="14">B22*1.07</f>
        <v>4.4940000000000008E-2</v>
      </c>
      <c r="G22" s="149">
        <f t="shared" si="3"/>
        <v>2.8569527205729614E-3</v>
      </c>
      <c r="H22" s="20">
        <f t="shared" si="13"/>
        <v>4.4940000000000008E-2</v>
      </c>
      <c r="I22" s="149">
        <f t="shared" si="4"/>
        <v>2.8569527205729614E-3</v>
      </c>
      <c r="J22" s="17">
        <f t="shared" si="5"/>
        <v>6945.0195359999998</v>
      </c>
      <c r="K22" s="277">
        <f t="shared" si="8"/>
        <v>2003.8956000000003</v>
      </c>
      <c r="L22" s="100">
        <f t="shared" si="8"/>
        <v>4941.123936</v>
      </c>
      <c r="M22" s="277">
        <f t="shared" si="9"/>
        <v>0</v>
      </c>
      <c r="N22" s="277">
        <f t="shared" si="9"/>
        <v>0</v>
      </c>
      <c r="O22" s="277">
        <f t="shared" si="6"/>
        <v>0</v>
      </c>
      <c r="P22" s="277">
        <f t="shared" si="6"/>
        <v>0</v>
      </c>
      <c r="Q22" s="277">
        <f t="shared" si="6"/>
        <v>0</v>
      </c>
      <c r="R22" s="277">
        <f t="shared" si="6"/>
        <v>0</v>
      </c>
      <c r="S22" s="277">
        <f t="shared" si="10"/>
        <v>0</v>
      </c>
    </row>
    <row r="23" spans="1:19">
      <c r="A23" s="199" t="s">
        <v>144</v>
      </c>
      <c r="B23" s="20">
        <v>0.22000000000000003</v>
      </c>
      <c r="C23" s="149">
        <f t="shared" si="11"/>
        <v>1.5953589557650472E-2</v>
      </c>
      <c r="D23" s="20">
        <v>0.22000000000000003</v>
      </c>
      <c r="E23" s="149">
        <f t="shared" si="12"/>
        <v>1.5953589557650472E-2</v>
      </c>
      <c r="F23" s="20">
        <v>0.35099999999999998</v>
      </c>
      <c r="G23" s="149">
        <f t="shared" si="3"/>
        <v>2.2313983198066517E-2</v>
      </c>
      <c r="H23" s="20">
        <f t="shared" si="13"/>
        <v>0.35099999999999998</v>
      </c>
      <c r="I23" s="149">
        <f t="shared" si="4"/>
        <v>2.2313983198066517E-2</v>
      </c>
      <c r="J23" s="17">
        <f t="shared" si="5"/>
        <v>47091.8344</v>
      </c>
      <c r="K23" s="277">
        <f t="shared" si="8"/>
        <v>13587.74</v>
      </c>
      <c r="L23" s="100">
        <f t="shared" si="8"/>
        <v>33504.094400000002</v>
      </c>
      <c r="M23" s="277">
        <f t="shared" si="9"/>
        <v>0</v>
      </c>
      <c r="N23" s="277">
        <f t="shared" si="9"/>
        <v>0</v>
      </c>
      <c r="O23" s="277">
        <f t="shared" si="6"/>
        <v>0</v>
      </c>
      <c r="P23" s="277">
        <f t="shared" si="6"/>
        <v>0</v>
      </c>
      <c r="Q23" s="277">
        <f t="shared" si="6"/>
        <v>0</v>
      </c>
      <c r="R23" s="277">
        <f t="shared" si="6"/>
        <v>0</v>
      </c>
      <c r="S23" s="277">
        <f t="shared" si="10"/>
        <v>0</v>
      </c>
    </row>
    <row r="24" spans="1:19">
      <c r="A24" s="19" t="s">
        <v>145</v>
      </c>
      <c r="B24" s="20">
        <v>0.23</v>
      </c>
      <c r="C24" s="149">
        <f t="shared" si="11"/>
        <v>1.6678752719361856E-2</v>
      </c>
      <c r="D24" s="20">
        <v>0.23</v>
      </c>
      <c r="E24" s="149">
        <f t="shared" si="12"/>
        <v>1.6678752719361856E-2</v>
      </c>
      <c r="F24" s="20">
        <v>0.25</v>
      </c>
      <c r="G24" s="149">
        <f t="shared" si="3"/>
        <v>1.5893150425973303E-2</v>
      </c>
      <c r="H24" s="20">
        <f t="shared" si="13"/>
        <v>0.25</v>
      </c>
      <c r="I24" s="149">
        <f t="shared" si="4"/>
        <v>1.5893150425973303E-2</v>
      </c>
      <c r="J24" s="17">
        <f t="shared" si="5"/>
        <v>38393.679999999993</v>
      </c>
      <c r="K24" s="277">
        <f t="shared" si="8"/>
        <v>11078</v>
      </c>
      <c r="L24" s="100">
        <f t="shared" si="8"/>
        <v>27315.679999999997</v>
      </c>
      <c r="M24" s="277">
        <f t="shared" si="9"/>
        <v>0</v>
      </c>
      <c r="N24" s="277">
        <f t="shared" si="9"/>
        <v>0</v>
      </c>
      <c r="O24" s="277">
        <f t="shared" si="6"/>
        <v>0</v>
      </c>
      <c r="P24" s="277">
        <f t="shared" si="6"/>
        <v>0</v>
      </c>
      <c r="Q24" s="277">
        <f t="shared" si="6"/>
        <v>0</v>
      </c>
      <c r="R24" s="277">
        <f t="shared" si="6"/>
        <v>0</v>
      </c>
      <c r="S24" s="277">
        <f t="shared" si="10"/>
        <v>0</v>
      </c>
    </row>
    <row r="25" spans="1:19">
      <c r="A25" s="19" t="s">
        <v>111</v>
      </c>
      <c r="B25" s="20">
        <v>0.13200000000000001</v>
      </c>
      <c r="C25" s="149">
        <f t="shared" si="11"/>
        <v>9.5721537345902826E-3</v>
      </c>
      <c r="D25" s="20">
        <v>0.13200000000000001</v>
      </c>
      <c r="E25" s="149">
        <f t="shared" si="12"/>
        <v>9.5721537345902826E-3</v>
      </c>
      <c r="F25" s="20">
        <f>B25*1.1</f>
        <v>0.14520000000000002</v>
      </c>
      <c r="G25" s="149">
        <f t="shared" si="3"/>
        <v>9.2307417674052962E-3</v>
      </c>
      <c r="H25" s="20">
        <f t="shared" si="13"/>
        <v>0.14520000000000002</v>
      </c>
      <c r="I25" s="149">
        <f t="shared" si="4"/>
        <v>9.2307417674052962E-3</v>
      </c>
      <c r="J25" s="17">
        <f t="shared" si="5"/>
        <v>22194.194880000003</v>
      </c>
      <c r="K25" s="277">
        <f t="shared" si="8"/>
        <v>6403.848</v>
      </c>
      <c r="L25" s="100">
        <f t="shared" si="8"/>
        <v>15790.346880000001</v>
      </c>
      <c r="M25" s="277">
        <f t="shared" si="9"/>
        <v>0</v>
      </c>
      <c r="N25" s="277">
        <f t="shared" si="9"/>
        <v>0</v>
      </c>
      <c r="O25" s="277">
        <f t="shared" si="6"/>
        <v>0</v>
      </c>
      <c r="P25" s="277">
        <f t="shared" si="6"/>
        <v>0</v>
      </c>
      <c r="Q25" s="277">
        <f t="shared" si="6"/>
        <v>0</v>
      </c>
      <c r="R25" s="277">
        <f t="shared" si="6"/>
        <v>0</v>
      </c>
      <c r="S25" s="277">
        <f t="shared" si="10"/>
        <v>0</v>
      </c>
    </row>
    <row r="26" spans="1:19">
      <c r="A26" s="19" t="s">
        <v>146</v>
      </c>
      <c r="B26" s="20">
        <v>0.627</v>
      </c>
      <c r="C26" s="149">
        <f t="shared" si="11"/>
        <v>4.5467730239303839E-2</v>
      </c>
      <c r="D26" s="20">
        <v>0.627</v>
      </c>
      <c r="E26" s="149">
        <f t="shared" si="12"/>
        <v>4.5467730239303839E-2</v>
      </c>
      <c r="F26" s="20">
        <f>B26*1.1-0.0827</f>
        <v>0.6070000000000001</v>
      </c>
      <c r="G26" s="149">
        <f t="shared" si="3"/>
        <v>3.8588569234263188E-2</v>
      </c>
      <c r="H26" s="20">
        <f t="shared" si="13"/>
        <v>0.6070000000000001</v>
      </c>
      <c r="I26" s="149">
        <f t="shared" si="4"/>
        <v>3.8588569234263188E-2</v>
      </c>
      <c r="J26" s="17">
        <f t="shared" si="5"/>
        <v>97758.252800000002</v>
      </c>
      <c r="K26" s="277">
        <f t="shared" si="8"/>
        <v>28206.880000000001</v>
      </c>
      <c r="L26" s="100">
        <f t="shared" si="8"/>
        <v>69551.372799999997</v>
      </c>
      <c r="M26" s="277">
        <f t="shared" si="9"/>
        <v>0</v>
      </c>
      <c r="N26" s="277">
        <f t="shared" si="9"/>
        <v>0</v>
      </c>
      <c r="O26" s="277">
        <f t="shared" si="6"/>
        <v>0</v>
      </c>
      <c r="P26" s="277">
        <f t="shared" si="6"/>
        <v>0</v>
      </c>
      <c r="Q26" s="277">
        <f t="shared" si="6"/>
        <v>0</v>
      </c>
      <c r="R26" s="277">
        <f t="shared" si="6"/>
        <v>0</v>
      </c>
      <c r="S26" s="277">
        <f t="shared" si="10"/>
        <v>0</v>
      </c>
    </row>
    <row r="27" spans="1:19">
      <c r="A27" s="19" t="s">
        <v>147</v>
      </c>
      <c r="B27" s="20">
        <v>0.69799999999999995</v>
      </c>
      <c r="C27" s="149">
        <f t="shared" si="11"/>
        <v>5.0616388687454668E-2</v>
      </c>
      <c r="D27" s="20">
        <v>0.69799999999999995</v>
      </c>
      <c r="E27" s="149">
        <f t="shared" si="12"/>
        <v>5.0616388687454668E-2</v>
      </c>
      <c r="F27" s="20">
        <f>B27*1.1</f>
        <v>0.76780000000000004</v>
      </c>
      <c r="G27" s="149">
        <f t="shared" si="3"/>
        <v>4.8811043588249212E-2</v>
      </c>
      <c r="H27" s="20">
        <f t="shared" si="13"/>
        <v>0.76780000000000004</v>
      </c>
      <c r="I27" s="149">
        <f t="shared" si="4"/>
        <v>4.8811043588249212E-2</v>
      </c>
      <c r="J27" s="17">
        <f t="shared" si="5"/>
        <v>117360.21231999999</v>
      </c>
      <c r="K27" s="277">
        <f t="shared" si="8"/>
        <v>33862.771999999997</v>
      </c>
      <c r="L27" s="100">
        <f t="shared" si="8"/>
        <v>83497.440319999994</v>
      </c>
      <c r="M27" s="277">
        <f t="shared" si="9"/>
        <v>0</v>
      </c>
      <c r="N27" s="277">
        <f t="shared" si="9"/>
        <v>0</v>
      </c>
      <c r="O27" s="277">
        <f t="shared" ref="O27:R28" si="15">(O$3)*$D27*5+(O$3)*$H27*7</f>
        <v>0</v>
      </c>
      <c r="P27" s="277">
        <f t="shared" si="15"/>
        <v>0</v>
      </c>
      <c r="Q27" s="277">
        <f t="shared" si="15"/>
        <v>0</v>
      </c>
      <c r="R27" s="277">
        <f t="shared" si="15"/>
        <v>0</v>
      </c>
      <c r="S27" s="277">
        <f t="shared" si="10"/>
        <v>0</v>
      </c>
    </row>
    <row r="28" spans="1:19">
      <c r="A28" s="19" t="s">
        <v>148</v>
      </c>
      <c r="B28" s="20">
        <v>1.379</v>
      </c>
      <c r="C28" s="149">
        <f t="shared" si="11"/>
        <v>9.9999999999999992E-2</v>
      </c>
      <c r="D28" s="20">
        <v>1.379</v>
      </c>
      <c r="E28" s="149">
        <f t="shared" si="12"/>
        <v>9.9999999999999992E-2</v>
      </c>
      <c r="F28" s="20">
        <f>15.73*0.1</f>
        <v>1.5730000000000002</v>
      </c>
      <c r="G28" s="149">
        <f t="shared" si="3"/>
        <v>9.9999702480224037E-2</v>
      </c>
      <c r="H28" s="20">
        <f t="shared" si="13"/>
        <v>1.5730000000000002</v>
      </c>
      <c r="I28" s="149">
        <f t="shared" si="4"/>
        <v>9.9999702480224037E-2</v>
      </c>
      <c r="J28" s="17">
        <f t="shared" si="5"/>
        <v>237061.1152</v>
      </c>
      <c r="K28" s="277">
        <f t="shared" si="8"/>
        <v>68400.92</v>
      </c>
      <c r="L28" s="100">
        <f t="shared" si="8"/>
        <v>168660.19519999999</v>
      </c>
      <c r="M28" s="277">
        <f t="shared" si="9"/>
        <v>0</v>
      </c>
      <c r="N28" s="277">
        <f t="shared" si="9"/>
        <v>0</v>
      </c>
      <c r="O28" s="277">
        <f t="shared" si="15"/>
        <v>0</v>
      </c>
      <c r="P28" s="277">
        <f t="shared" si="15"/>
        <v>0</v>
      </c>
      <c r="Q28" s="277">
        <f t="shared" si="15"/>
        <v>0</v>
      </c>
      <c r="R28" s="277">
        <f t="shared" si="15"/>
        <v>0</v>
      </c>
      <c r="S28" s="277">
        <f t="shared" si="10"/>
        <v>0</v>
      </c>
    </row>
    <row r="29" spans="1:19">
      <c r="A29" s="201"/>
      <c r="B29" s="20"/>
      <c r="C29" s="21"/>
      <c r="D29" s="20"/>
      <c r="E29" s="21"/>
      <c r="F29" s="20"/>
      <c r="G29" s="21"/>
      <c r="H29" s="20"/>
      <c r="I29" s="21"/>
      <c r="J29" s="17"/>
      <c r="K29" s="277"/>
      <c r="L29" s="22"/>
      <c r="M29" s="277"/>
      <c r="N29" s="277"/>
      <c r="O29" s="277"/>
      <c r="P29" s="277"/>
      <c r="Q29" s="277"/>
      <c r="R29" s="277"/>
      <c r="S29" s="277"/>
    </row>
    <row r="30" spans="1:19" s="27" customFormat="1">
      <c r="A30" s="23" t="s">
        <v>0</v>
      </c>
      <c r="B30" s="276">
        <f>SUM(B12:B28)</f>
        <v>13.790000000000001</v>
      </c>
      <c r="C30" s="21">
        <f>B30/B$30</f>
        <v>1</v>
      </c>
      <c r="D30" s="276">
        <f>SUM(D12:D28)</f>
        <v>13.790000000000001</v>
      </c>
      <c r="E30" s="21">
        <f>D30/D$30</f>
        <v>1</v>
      </c>
      <c r="F30" s="276">
        <f>SUM(F12:F28)</f>
        <v>15.7300468</v>
      </c>
      <c r="G30" s="21">
        <f>F30/F$30</f>
        <v>1</v>
      </c>
      <c r="H30" s="276">
        <f>SUM(H12:H28)</f>
        <v>15.7300468</v>
      </c>
      <c r="I30" s="21">
        <f>H30/H$30</f>
        <v>1</v>
      </c>
      <c r="J30" s="176"/>
      <c r="K30" s="275"/>
      <c r="L30" s="176"/>
      <c r="M30" s="176"/>
      <c r="N30" s="176"/>
      <c r="O30" s="176"/>
      <c r="P30" s="176"/>
      <c r="Q30" s="176"/>
      <c r="R30" s="176"/>
      <c r="S30" s="176"/>
    </row>
    <row r="31" spans="1:19" s="27" customFormat="1">
      <c r="A31" s="26"/>
      <c r="B31" s="196">
        <v>13.79</v>
      </c>
      <c r="C31" s="197"/>
      <c r="D31" s="196">
        <v>13.79</v>
      </c>
      <c r="E31" s="197"/>
      <c r="F31" s="196">
        <v>15.73</v>
      </c>
      <c r="G31" s="198"/>
      <c r="H31" s="196">
        <v>15.73</v>
      </c>
      <c r="I31" s="21"/>
      <c r="J31" s="17"/>
      <c r="K31" s="14"/>
      <c r="L31" s="14"/>
      <c r="M31" s="14"/>
      <c r="N31" s="14"/>
      <c r="O31" s="14"/>
      <c r="P31" s="14"/>
      <c r="Q31" s="14"/>
      <c r="R31" s="14"/>
      <c r="S31" s="14"/>
    </row>
    <row r="32" spans="1:19">
      <c r="A32" s="19"/>
      <c r="B32" s="20">
        <f>B30-B31</f>
        <v>0</v>
      </c>
      <c r="C32" s="21"/>
      <c r="D32" s="20">
        <f>D30-D31</f>
        <v>0</v>
      </c>
      <c r="E32" s="21"/>
      <c r="F32" s="32">
        <f t="shared" ref="F32" si="16">F30-F31</f>
        <v>4.6799999999791453E-5</v>
      </c>
      <c r="G32" s="21"/>
      <c r="H32" s="32">
        <f t="shared" ref="H32" si="17">H30-H31</f>
        <v>4.6799999999791453E-5</v>
      </c>
      <c r="I32" s="21"/>
      <c r="J32" s="17"/>
      <c r="K32" s="277"/>
      <c r="L32" s="22"/>
      <c r="M32" s="277"/>
      <c r="N32" s="277"/>
      <c r="O32" s="277"/>
      <c r="P32" s="277"/>
      <c r="Q32" s="277"/>
      <c r="R32" s="277"/>
      <c r="S32" s="277"/>
    </row>
    <row r="33" spans="1:19" s="27" customFormat="1">
      <c r="A33" s="205" t="s">
        <v>18</v>
      </c>
      <c r="B33" s="30"/>
      <c r="C33" s="30"/>
      <c r="D33" s="79"/>
      <c r="E33" s="30"/>
      <c r="F33" s="30"/>
      <c r="G33" s="30"/>
      <c r="H33" s="150"/>
      <c r="I33" s="30"/>
      <c r="J33" s="17">
        <f>SUM(K33:S33)</f>
        <v>1312003.2713411059</v>
      </c>
      <c r="K33" s="31">
        <f>SUM(K34:K39)</f>
        <v>378561.58200820477</v>
      </c>
      <c r="L33" s="31">
        <f t="shared" ref="L33:S33" si="18">SUM(L34:L39)</f>
        <v>933441.68933290103</v>
      </c>
      <c r="M33" s="31">
        <f t="shared" si="18"/>
        <v>0</v>
      </c>
      <c r="N33" s="31">
        <f t="shared" si="18"/>
        <v>0</v>
      </c>
      <c r="O33" s="31">
        <f t="shared" si="18"/>
        <v>0</v>
      </c>
      <c r="P33" s="31">
        <f t="shared" si="18"/>
        <v>0</v>
      </c>
      <c r="Q33" s="31">
        <f t="shared" si="18"/>
        <v>0</v>
      </c>
      <c r="R33" s="31">
        <f t="shared" si="18"/>
        <v>0</v>
      </c>
      <c r="S33" s="31">
        <f t="shared" si="18"/>
        <v>0</v>
      </c>
    </row>
    <row r="34" spans="1:19" s="27" customFormat="1" ht="38.25">
      <c r="A34" s="115" t="s">
        <v>101</v>
      </c>
      <c r="B34" s="32">
        <v>0.59554000000000007</v>
      </c>
      <c r="C34" s="21">
        <f t="shared" ref="C34:C40" si="19">B34/B$40</f>
        <v>0.14525300876580757</v>
      </c>
      <c r="D34" s="32">
        <f t="shared" ref="D34:D37" si="20">B34*2</f>
        <v>1.1910800000000001</v>
      </c>
      <c r="E34" s="21">
        <f t="shared" ref="E34:E40" si="21">D34/D$40</f>
        <v>0.14525300876580757</v>
      </c>
      <c r="F34" s="32">
        <f>B34*1.0122-0.00005</f>
        <v>0.60275558800000006</v>
      </c>
      <c r="G34" s="21">
        <f t="shared" ref="G34:G40" si="22">F34/F$40</f>
        <v>0.14524304240187361</v>
      </c>
      <c r="H34" s="32">
        <f>F34*2</f>
        <v>1.2055111760000001</v>
      </c>
      <c r="I34" s="21">
        <f t="shared" ref="I34:I40" si="23">H34/H$40</f>
        <v>0.14524304240187361</v>
      </c>
      <c r="J34" s="17">
        <f t="shared" ref="J34:J42" si="24">SUM(K34:S34)</f>
        <v>190564.75660909442</v>
      </c>
      <c r="K34" s="277">
        <f t="shared" ref="K34:L39" si="25">(K$3)*$D34*5+(K$3)*$H34*7</f>
        <v>54984.996846240007</v>
      </c>
      <c r="L34" s="100">
        <f t="shared" si="25"/>
        <v>135579.7597628544</v>
      </c>
      <c r="M34" s="277">
        <f t="shared" ref="M34:N39" si="26">(M$3)*$B34*5+(M$3)*$F34*7</f>
        <v>0</v>
      </c>
      <c r="N34" s="277">
        <f t="shared" si="26"/>
        <v>0</v>
      </c>
      <c r="O34" s="277">
        <f t="shared" ref="O34:R39" si="27">(O$3)*$D34*5+(O$3)*$H34*7</f>
        <v>0</v>
      </c>
      <c r="P34" s="277">
        <f t="shared" si="27"/>
        <v>0</v>
      </c>
      <c r="Q34" s="277">
        <f t="shared" si="27"/>
        <v>0</v>
      </c>
      <c r="R34" s="277">
        <f t="shared" si="27"/>
        <v>0</v>
      </c>
      <c r="S34" s="277">
        <f t="shared" ref="S34:S39" si="28">(S$3)*$B34*5+(S$3)*$F34*7</f>
        <v>0</v>
      </c>
    </row>
    <row r="35" spans="1:19" s="33" customFormat="1" ht="25.5">
      <c r="A35" s="115" t="s">
        <v>102</v>
      </c>
      <c r="B35" s="32">
        <v>2.6394000000000002</v>
      </c>
      <c r="C35" s="21">
        <f t="shared" si="19"/>
        <v>0.64375321781319894</v>
      </c>
      <c r="D35" s="32">
        <f t="shared" si="20"/>
        <v>5.2788000000000004</v>
      </c>
      <c r="E35" s="21">
        <f t="shared" si="21"/>
        <v>0.64375321781319894</v>
      </c>
      <c r="F35" s="32">
        <f>B35*1.0122-1.1516</f>
        <v>1.5200006800000001</v>
      </c>
      <c r="G35" s="21">
        <f t="shared" si="22"/>
        <v>0.36626707012149129</v>
      </c>
      <c r="H35" s="32">
        <f>F35*2</f>
        <v>3.0400013600000002</v>
      </c>
      <c r="I35" s="21">
        <f t="shared" si="23"/>
        <v>0.36626707012149129</v>
      </c>
      <c r="J35" s="17">
        <f t="shared" si="24"/>
        <v>631165.74683718395</v>
      </c>
      <c r="K35" s="277">
        <f t="shared" si="25"/>
        <v>182114.71636640001</v>
      </c>
      <c r="L35" s="100">
        <f t="shared" si="25"/>
        <v>449051.03047078394</v>
      </c>
      <c r="M35" s="277">
        <f t="shared" si="26"/>
        <v>0</v>
      </c>
      <c r="N35" s="277">
        <f t="shared" si="26"/>
        <v>0</v>
      </c>
      <c r="O35" s="277">
        <f t="shared" si="27"/>
        <v>0</v>
      </c>
      <c r="P35" s="277">
        <f t="shared" si="27"/>
        <v>0</v>
      </c>
      <c r="Q35" s="277">
        <f t="shared" si="27"/>
        <v>0</v>
      </c>
      <c r="R35" s="277">
        <f t="shared" si="27"/>
        <v>0</v>
      </c>
      <c r="S35" s="277">
        <f t="shared" si="28"/>
        <v>0</v>
      </c>
    </row>
    <row r="36" spans="1:19" s="33" customFormat="1">
      <c r="A36" s="115" t="s">
        <v>49</v>
      </c>
      <c r="B36" s="32">
        <v>0.68769999999999998</v>
      </c>
      <c r="C36" s="21">
        <f t="shared" si="19"/>
        <v>0.16773095699406565</v>
      </c>
      <c r="D36" s="32">
        <f t="shared" si="20"/>
        <v>1.3754</v>
      </c>
      <c r="E36" s="21">
        <f t="shared" si="21"/>
        <v>0.16773095699406565</v>
      </c>
      <c r="F36" s="32">
        <f t="shared" ref="F36:F39" si="29">B36*1.0122</f>
        <v>0.69608994000000002</v>
      </c>
      <c r="G36" s="21">
        <f t="shared" si="22"/>
        <v>0.16773336105668363</v>
      </c>
      <c r="H36" s="32">
        <f t="shared" ref="H36:H39" si="30">F36*2</f>
        <v>1.39217988</v>
      </c>
      <c r="I36" s="21">
        <f t="shared" si="23"/>
        <v>0.16773336105668363</v>
      </c>
      <c r="J36" s="17">
        <f t="shared" si="24"/>
        <v>220065.41347107198</v>
      </c>
      <c r="K36" s="277">
        <f t="shared" si="25"/>
        <v>63497.029991199997</v>
      </c>
      <c r="L36" s="100">
        <f t="shared" si="25"/>
        <v>156568.38347987199</v>
      </c>
      <c r="M36" s="277">
        <f t="shared" si="26"/>
        <v>0</v>
      </c>
      <c r="N36" s="277">
        <f t="shared" si="26"/>
        <v>0</v>
      </c>
      <c r="O36" s="277">
        <f t="shared" si="27"/>
        <v>0</v>
      </c>
      <c r="P36" s="277">
        <f t="shared" si="27"/>
        <v>0</v>
      </c>
      <c r="Q36" s="277">
        <f t="shared" si="27"/>
        <v>0</v>
      </c>
      <c r="R36" s="277">
        <f t="shared" si="27"/>
        <v>0</v>
      </c>
      <c r="S36" s="277">
        <f t="shared" si="28"/>
        <v>0</v>
      </c>
    </row>
    <row r="37" spans="1:19" s="33" customFormat="1" ht="25.5">
      <c r="A37" s="115" t="s">
        <v>103</v>
      </c>
      <c r="B37" s="32">
        <v>0.12100000000000001</v>
      </c>
      <c r="C37" s="21">
        <f t="shared" si="19"/>
        <v>2.9512063103507263E-2</v>
      </c>
      <c r="D37" s="32">
        <f t="shared" si="20"/>
        <v>0.24200000000000002</v>
      </c>
      <c r="E37" s="21">
        <f t="shared" si="21"/>
        <v>2.9512063103507263E-2</v>
      </c>
      <c r="F37" s="32">
        <f t="shared" si="29"/>
        <v>0.12247620000000001</v>
      </c>
      <c r="G37" s="21">
        <f t="shared" si="22"/>
        <v>2.9512486095475819E-2</v>
      </c>
      <c r="H37" s="32">
        <f t="shared" si="30"/>
        <v>0.24495240000000001</v>
      </c>
      <c r="I37" s="21">
        <f t="shared" si="23"/>
        <v>2.9512486095475819E-2</v>
      </c>
      <c r="J37" s="17">
        <f t="shared" si="24"/>
        <v>38720.248698559997</v>
      </c>
      <c r="K37" s="277">
        <f t="shared" si="25"/>
        <v>11172.227176</v>
      </c>
      <c r="L37" s="100">
        <f t="shared" si="25"/>
        <v>27548.021522559997</v>
      </c>
      <c r="M37" s="277">
        <f t="shared" si="26"/>
        <v>0</v>
      </c>
      <c r="N37" s="277">
        <f t="shared" si="26"/>
        <v>0</v>
      </c>
      <c r="O37" s="277">
        <f t="shared" si="27"/>
        <v>0</v>
      </c>
      <c r="P37" s="277">
        <f t="shared" si="27"/>
        <v>0</v>
      </c>
      <c r="Q37" s="277">
        <f t="shared" si="27"/>
        <v>0</v>
      </c>
      <c r="R37" s="277">
        <f t="shared" si="27"/>
        <v>0</v>
      </c>
      <c r="S37" s="277">
        <f t="shared" si="28"/>
        <v>0</v>
      </c>
    </row>
    <row r="38" spans="1:19" s="27" customFormat="1">
      <c r="A38" s="157" t="s">
        <v>2</v>
      </c>
      <c r="B38" s="158">
        <v>4.7826003780862998E-2</v>
      </c>
      <c r="C38" s="159">
        <f t="shared" si="19"/>
        <v>1.1664826789829798E-2</v>
      </c>
      <c r="D38" s="158">
        <f>B38*2</f>
        <v>9.5652007561725996E-2</v>
      </c>
      <c r="E38" s="159">
        <f t="shared" si="21"/>
        <v>1.1664826789829798E-2</v>
      </c>
      <c r="F38" s="158">
        <v>1.2</v>
      </c>
      <c r="G38" s="159">
        <f t="shared" si="22"/>
        <v>0.28915808389361347</v>
      </c>
      <c r="H38" s="32">
        <f t="shared" si="30"/>
        <v>2.4</v>
      </c>
      <c r="I38" s="159">
        <f t="shared" si="23"/>
        <v>0.28915808389361347</v>
      </c>
      <c r="J38" s="17">
        <f t="shared" si="24"/>
        <v>228750.34029255601</v>
      </c>
      <c r="K38" s="277">
        <f t="shared" si="25"/>
        <v>66002.95334442897</v>
      </c>
      <c r="L38" s="100">
        <f t="shared" si="25"/>
        <v>162747.38694812704</v>
      </c>
      <c r="M38" s="277">
        <f t="shared" si="26"/>
        <v>0</v>
      </c>
      <c r="N38" s="277">
        <f t="shared" si="26"/>
        <v>0</v>
      </c>
      <c r="O38" s="277">
        <f t="shared" si="27"/>
        <v>0</v>
      </c>
      <c r="P38" s="277">
        <f t="shared" si="27"/>
        <v>0</v>
      </c>
      <c r="Q38" s="277">
        <f t="shared" si="27"/>
        <v>0</v>
      </c>
      <c r="R38" s="277">
        <f t="shared" si="27"/>
        <v>0</v>
      </c>
      <c r="S38" s="277">
        <f t="shared" si="28"/>
        <v>0</v>
      </c>
    </row>
    <row r="39" spans="1:19" s="27" customFormat="1">
      <c r="A39" s="157" t="s">
        <v>1</v>
      </c>
      <c r="B39" s="158">
        <v>8.5523370453369531E-3</v>
      </c>
      <c r="C39" s="160">
        <f t="shared" si="19"/>
        <v>2.085926533590471E-3</v>
      </c>
      <c r="D39" s="158">
        <f>B39*2</f>
        <v>1.7104674090673906E-2</v>
      </c>
      <c r="E39" s="160">
        <f t="shared" si="21"/>
        <v>2.085926533590471E-3</v>
      </c>
      <c r="F39" s="158">
        <f t="shared" si="29"/>
        <v>8.6566755572900639E-3</v>
      </c>
      <c r="G39" s="160">
        <f t="shared" si="22"/>
        <v>2.0859564308622278E-3</v>
      </c>
      <c r="H39" s="158">
        <f t="shared" si="30"/>
        <v>1.7313351114580128E-2</v>
      </c>
      <c r="I39" s="160">
        <f t="shared" si="23"/>
        <v>2.0859564308622278E-3</v>
      </c>
      <c r="J39" s="17">
        <f t="shared" si="24"/>
        <v>2736.7654326392944</v>
      </c>
      <c r="K39" s="277">
        <f t="shared" si="25"/>
        <v>789.65828393574429</v>
      </c>
      <c r="L39" s="100">
        <f t="shared" si="25"/>
        <v>1947.1071487035501</v>
      </c>
      <c r="M39" s="277">
        <f t="shared" si="26"/>
        <v>0</v>
      </c>
      <c r="N39" s="277">
        <f t="shared" si="26"/>
        <v>0</v>
      </c>
      <c r="O39" s="277">
        <f t="shared" si="27"/>
        <v>0</v>
      </c>
      <c r="P39" s="277">
        <f t="shared" si="27"/>
        <v>0</v>
      </c>
      <c r="Q39" s="277">
        <f t="shared" si="27"/>
        <v>0</v>
      </c>
      <c r="R39" s="277">
        <f t="shared" si="27"/>
        <v>0</v>
      </c>
      <c r="S39" s="277">
        <f t="shared" si="28"/>
        <v>0</v>
      </c>
    </row>
    <row r="40" spans="1:19" s="27" customFormat="1">
      <c r="A40" s="34" t="s">
        <v>0</v>
      </c>
      <c r="B40" s="28">
        <f>SUM(B34:B39)</f>
        <v>4.1000183408262014</v>
      </c>
      <c r="C40" s="21">
        <f t="shared" si="19"/>
        <v>1</v>
      </c>
      <c r="D40" s="28">
        <f>SUM(D34:D39)</f>
        <v>8.2000366816524028</v>
      </c>
      <c r="E40" s="21">
        <f t="shared" si="21"/>
        <v>1</v>
      </c>
      <c r="F40" s="28">
        <f>SUM(F34:F39)</f>
        <v>4.1499790835572901</v>
      </c>
      <c r="G40" s="21">
        <f t="shared" si="22"/>
        <v>1</v>
      </c>
      <c r="H40" s="28">
        <f>SUM(H34:H39)</f>
        <v>8.2999581671145801</v>
      </c>
      <c r="I40" s="21">
        <f t="shared" si="23"/>
        <v>1</v>
      </c>
      <c r="J40" s="17"/>
      <c r="K40" s="14"/>
      <c r="L40" s="14"/>
      <c r="M40" s="14"/>
      <c r="N40" s="14"/>
      <c r="O40" s="14"/>
      <c r="P40" s="14"/>
      <c r="Q40" s="14"/>
      <c r="R40" s="14"/>
      <c r="S40" s="14"/>
    </row>
    <row r="41" spans="1:19" s="27" customFormat="1">
      <c r="A41" s="205" t="s">
        <v>6</v>
      </c>
      <c r="B41" s="28">
        <v>1.87</v>
      </c>
      <c r="C41" s="108"/>
      <c r="D41" s="28">
        <v>1.87</v>
      </c>
      <c r="E41" s="35"/>
      <c r="F41" s="28">
        <v>1.87</v>
      </c>
      <c r="G41" s="200"/>
      <c r="H41" s="28">
        <v>1.87</v>
      </c>
      <c r="I41" s="35"/>
      <c r="J41" s="17">
        <f t="shared" si="24"/>
        <v>88069.51999999999</v>
      </c>
      <c r="K41" s="277"/>
      <c r="L41" s="22">
        <f>(L$3)*$B41*5</f>
        <v>88069.51999999999</v>
      </c>
      <c r="M41" s="277"/>
      <c r="N41" s="277"/>
      <c r="O41" s="277"/>
      <c r="P41" s="277"/>
      <c r="Q41" s="277"/>
      <c r="R41" s="277"/>
      <c r="S41" s="277"/>
    </row>
    <row r="42" spans="1:19">
      <c r="A42" s="36" t="s">
        <v>8</v>
      </c>
      <c r="B42" s="28">
        <f>B30+B40+B41</f>
        <v>19.760018340826203</v>
      </c>
      <c r="C42" s="99"/>
      <c r="D42" s="28">
        <f>D30+D40+D41</f>
        <v>23.860036681652407</v>
      </c>
      <c r="E42" s="99"/>
      <c r="F42" s="28">
        <f>F30+F40+F41</f>
        <v>21.750025883557292</v>
      </c>
      <c r="G42" s="99"/>
      <c r="H42" s="28">
        <f>H30+H40+H41</f>
        <v>25.90000496711458</v>
      </c>
      <c r="I42" s="2"/>
      <c r="J42" s="17">
        <f t="shared" si="24"/>
        <v>3770688.2805030262</v>
      </c>
      <c r="K42" s="14">
        <f t="shared" ref="K42:S42" si="31">K11+K33+K41</f>
        <v>1062572.0334402048</v>
      </c>
      <c r="L42" s="18">
        <f t="shared" si="31"/>
        <v>2708116.2470628214</v>
      </c>
      <c r="M42" s="14">
        <f t="shared" si="31"/>
        <v>0</v>
      </c>
      <c r="N42" s="14">
        <f t="shared" si="31"/>
        <v>0</v>
      </c>
      <c r="O42" s="14">
        <f t="shared" si="31"/>
        <v>0</v>
      </c>
      <c r="P42" s="14">
        <f t="shared" si="31"/>
        <v>0</v>
      </c>
      <c r="Q42" s="14">
        <f t="shared" si="31"/>
        <v>0</v>
      </c>
      <c r="R42" s="14">
        <f t="shared" si="31"/>
        <v>0</v>
      </c>
      <c r="S42" s="14">
        <f t="shared" si="31"/>
        <v>0</v>
      </c>
    </row>
    <row r="43" spans="1:19" s="24" customFormat="1">
      <c r="A43" s="180"/>
      <c r="B43" s="181"/>
      <c r="C43" s="146"/>
      <c r="D43" s="182"/>
      <c r="E43" s="146"/>
      <c r="F43" s="183"/>
      <c r="G43" s="146"/>
      <c r="H43" s="184"/>
      <c r="I43" s="146"/>
      <c r="J43" s="189"/>
      <c r="K43" s="430"/>
      <c r="L43" s="156"/>
      <c r="M43" s="430"/>
      <c r="N43" s="430"/>
      <c r="O43" s="430"/>
      <c r="P43" s="430"/>
      <c r="Q43" s="430"/>
      <c r="R43" s="430"/>
      <c r="S43" s="430"/>
    </row>
    <row r="44" spans="1:19" s="162" customFormat="1">
      <c r="A44" s="61"/>
      <c r="B44" s="202">
        <v>19.760000000000002</v>
      </c>
      <c r="C44" s="202"/>
      <c r="D44" s="202">
        <v>23.86</v>
      </c>
      <c r="E44" s="203"/>
      <c r="F44" s="204">
        <v>21.75</v>
      </c>
      <c r="G44" s="161"/>
      <c r="H44" s="202">
        <v>25.9</v>
      </c>
      <c r="I44" s="61"/>
      <c r="J44" s="156"/>
      <c r="K44" s="431"/>
      <c r="M44" s="431"/>
      <c r="N44" s="431"/>
      <c r="O44" s="431"/>
      <c r="P44" s="431"/>
      <c r="Q44" s="431"/>
      <c r="R44" s="431"/>
      <c r="S44" s="431"/>
    </row>
    <row r="45" spans="1:19" s="164" customFormat="1">
      <c r="A45" s="163" t="s">
        <v>111</v>
      </c>
      <c r="B45" s="186">
        <f>B42-B44</f>
        <v>1.8340826201779237E-5</v>
      </c>
      <c r="C45" s="146"/>
      <c r="D45" s="186">
        <f>D42-D44</f>
        <v>3.6681652407111187E-5</v>
      </c>
      <c r="E45" s="146"/>
      <c r="F45" s="186">
        <f>F42-F44</f>
        <v>2.5883557292161186E-5</v>
      </c>
      <c r="G45" s="146"/>
      <c r="H45" s="186">
        <f>H42-H44</f>
        <v>4.9671145809782047E-6</v>
      </c>
      <c r="I45" s="146"/>
      <c r="J45" s="151"/>
      <c r="K45" s="432"/>
      <c r="L45" s="206"/>
      <c r="M45" s="432"/>
      <c r="N45" s="432"/>
      <c r="O45" s="432"/>
      <c r="P45" s="432"/>
      <c r="Q45" s="432"/>
      <c r="R45" s="432"/>
      <c r="S45" s="432"/>
    </row>
    <row r="46" spans="1:19" s="61" customFormat="1">
      <c r="A46" s="61" t="s">
        <v>110</v>
      </c>
      <c r="J46" s="151">
        <f>SUM(K46:S46)</f>
        <v>117600</v>
      </c>
      <c r="K46" s="165">
        <f t="shared" ref="K46:S46" si="32">35*K6*12</f>
        <v>42000</v>
      </c>
      <c r="L46" s="165">
        <f t="shared" si="32"/>
        <v>75600</v>
      </c>
      <c r="M46" s="165">
        <f t="shared" si="32"/>
        <v>0</v>
      </c>
      <c r="N46" s="165">
        <f t="shared" si="32"/>
        <v>0</v>
      </c>
      <c r="O46" s="165">
        <f t="shared" si="32"/>
        <v>0</v>
      </c>
      <c r="P46" s="165">
        <f t="shared" si="32"/>
        <v>0</v>
      </c>
      <c r="Q46" s="165">
        <f t="shared" si="32"/>
        <v>0</v>
      </c>
      <c r="R46" s="165">
        <f t="shared" si="32"/>
        <v>0</v>
      </c>
      <c r="S46" s="165">
        <f t="shared" si="32"/>
        <v>0</v>
      </c>
    </row>
    <row r="47" spans="1:19" s="61" customFormat="1">
      <c r="J47" s="151"/>
      <c r="K47" s="433"/>
      <c r="L47" s="93"/>
      <c r="M47" s="433"/>
      <c r="N47" s="433"/>
      <c r="O47" s="433"/>
      <c r="P47" s="433"/>
      <c r="Q47" s="433"/>
      <c r="R47" s="433"/>
      <c r="S47" s="433"/>
    </row>
    <row r="48" spans="1:19">
      <c r="H48" s="188"/>
    </row>
    <row r="49" spans="6:8">
      <c r="F49" s="187"/>
      <c r="H49" s="187"/>
    </row>
  </sheetData>
  <mergeCells count="12">
    <mergeCell ref="H2:I3"/>
    <mergeCell ref="B4:B9"/>
    <mergeCell ref="C4:C9"/>
    <mergeCell ref="D4:D9"/>
    <mergeCell ref="E4:E9"/>
    <mergeCell ref="F4:F9"/>
    <mergeCell ref="G4:G9"/>
    <mergeCell ref="H4:H9"/>
    <mergeCell ref="I4:I9"/>
    <mergeCell ref="B2:C3"/>
    <mergeCell ref="D2:E3"/>
    <mergeCell ref="F2:G3"/>
  </mergeCells>
  <phoneticPr fontId="3" type="noConversion"/>
  <pageMargins left="0.31496062992125984" right="0.11811023622047245" top="0.15748031496062992" bottom="0.15748031496062992" header="0" footer="0"/>
  <pageSetup paperSize="9" scale="5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8"/>
  <sheetViews>
    <sheetView workbookViewId="0">
      <pane xSplit="9" ySplit="17" topLeftCell="J18" activePane="bottomRight" state="frozen"/>
      <selection pane="topRight" activeCell="H1" sqref="H1"/>
      <selection pane="bottomLeft" activeCell="A17" sqref="A17"/>
      <selection pane="bottomRight" activeCell="K1" sqref="K1:R1048576"/>
    </sheetView>
  </sheetViews>
  <sheetFormatPr defaultRowHeight="12.75"/>
  <cols>
    <col min="1" max="1" width="35.7109375" style="3" customWidth="1"/>
    <col min="2" max="2" width="8.28515625" style="3" customWidth="1"/>
    <col min="3" max="3" width="5.7109375" style="3" customWidth="1"/>
    <col min="4" max="4" width="8.85546875" style="3" customWidth="1"/>
    <col min="5" max="5" width="5.85546875" style="3" customWidth="1"/>
    <col min="6" max="6" width="9.28515625" style="3" customWidth="1"/>
    <col min="7" max="7" width="5.7109375" style="3" customWidth="1"/>
    <col min="8" max="8" width="8.42578125" style="3" customWidth="1"/>
    <col min="9" max="9" width="6.140625" style="3" customWidth="1"/>
    <col min="10" max="10" width="10.85546875" style="58" customWidth="1"/>
    <col min="11" max="11" width="12.140625" style="3" customWidth="1"/>
    <col min="12" max="12" width="11.28515625" style="3" customWidth="1"/>
    <col min="13" max="13" width="12.42578125" style="3" customWidth="1"/>
    <col min="14" max="14" width="12.28515625" style="3" customWidth="1"/>
    <col min="15" max="16" width="11.7109375" style="3" customWidth="1"/>
    <col min="17" max="17" width="11.5703125" style="3" customWidth="1"/>
    <col min="18" max="18" width="13" style="3" customWidth="1"/>
    <col min="19" max="16384" width="9.140625" style="3"/>
  </cols>
  <sheetData>
    <row r="1" spans="1:18" ht="13.5" customHeight="1">
      <c r="A1" s="39"/>
      <c r="B1" s="39"/>
      <c r="C1" s="39"/>
      <c r="D1" s="39"/>
      <c r="E1" s="39"/>
      <c r="F1" s="1"/>
      <c r="G1" s="38"/>
      <c r="I1" s="35"/>
      <c r="J1" s="35">
        <f>COUNTIF(K1:R1,"мкр 53")</f>
        <v>0</v>
      </c>
      <c r="K1" s="60"/>
      <c r="L1" s="60"/>
      <c r="M1" s="60"/>
      <c r="N1" s="60"/>
      <c r="O1" s="60"/>
      <c r="P1" s="60"/>
      <c r="Q1" s="60"/>
      <c r="R1" s="60"/>
    </row>
    <row r="2" spans="1:18" s="6" customFormat="1" ht="49.5" customHeight="1">
      <c r="A2" s="39"/>
      <c r="B2" s="544" t="s">
        <v>57</v>
      </c>
      <c r="C2" s="545"/>
      <c r="D2" s="544" t="s">
        <v>56</v>
      </c>
      <c r="E2" s="545"/>
      <c r="F2" s="544" t="s">
        <v>57</v>
      </c>
      <c r="G2" s="545"/>
      <c r="H2" s="544" t="s">
        <v>56</v>
      </c>
      <c r="I2" s="545"/>
      <c r="J2" s="56" t="s">
        <v>17</v>
      </c>
      <c r="K2" s="81"/>
      <c r="L2" s="5"/>
      <c r="M2" s="53"/>
      <c r="N2" s="82"/>
      <c r="O2" s="5"/>
      <c r="P2" s="81"/>
      <c r="Q2" s="5"/>
      <c r="R2" s="5"/>
    </row>
    <row r="3" spans="1:18" ht="15" customHeight="1">
      <c r="A3" s="11" t="s">
        <v>16</v>
      </c>
      <c r="B3" s="546"/>
      <c r="C3" s="547"/>
      <c r="D3" s="546"/>
      <c r="E3" s="547"/>
      <c r="F3" s="546"/>
      <c r="G3" s="547"/>
      <c r="H3" s="546"/>
      <c r="I3" s="547"/>
      <c r="J3" s="83">
        <f>SUM(K3:R3)</f>
        <v>0</v>
      </c>
      <c r="K3" s="282"/>
      <c r="L3" s="282"/>
      <c r="M3" s="282"/>
      <c r="N3" s="282"/>
      <c r="O3" s="282"/>
      <c r="P3" s="282"/>
      <c r="Q3" s="282"/>
      <c r="R3" s="282"/>
    </row>
    <row r="4" spans="1:18" ht="15" customHeight="1">
      <c r="A4" s="7" t="s">
        <v>14</v>
      </c>
      <c r="B4" s="548" t="s">
        <v>306</v>
      </c>
      <c r="C4" s="549"/>
      <c r="D4" s="548" t="s">
        <v>306</v>
      </c>
      <c r="E4" s="549"/>
      <c r="F4" s="548" t="s">
        <v>307</v>
      </c>
      <c r="G4" s="549"/>
      <c r="H4" s="548" t="s">
        <v>307</v>
      </c>
      <c r="I4" s="549"/>
      <c r="J4" s="83">
        <f t="shared" ref="J4:J10" si="0">SUM(K4:R4)</f>
        <v>0</v>
      </c>
      <c r="K4" s="280"/>
      <c r="L4" s="279"/>
      <c r="M4" s="59"/>
      <c r="N4" s="59"/>
      <c r="O4" s="59"/>
      <c r="P4" s="59"/>
      <c r="Q4" s="280"/>
      <c r="R4" s="59"/>
    </row>
    <row r="5" spans="1:18" ht="15" customHeight="1">
      <c r="A5" s="7" t="s">
        <v>15</v>
      </c>
      <c r="B5" s="548"/>
      <c r="C5" s="549"/>
      <c r="D5" s="548"/>
      <c r="E5" s="549"/>
      <c r="F5" s="548"/>
      <c r="G5" s="549"/>
      <c r="H5" s="548"/>
      <c r="I5" s="549"/>
      <c r="J5" s="83">
        <f t="shared" si="0"/>
        <v>0</v>
      </c>
      <c r="K5" s="280"/>
      <c r="L5" s="279"/>
      <c r="M5" s="59"/>
      <c r="N5" s="59"/>
      <c r="O5" s="59"/>
      <c r="P5" s="59"/>
      <c r="Q5" s="280"/>
      <c r="R5" s="59"/>
    </row>
    <row r="6" spans="1:18">
      <c r="A6" s="7" t="s">
        <v>5</v>
      </c>
      <c r="B6" s="548"/>
      <c r="C6" s="549"/>
      <c r="D6" s="548"/>
      <c r="E6" s="549"/>
      <c r="F6" s="548"/>
      <c r="G6" s="549"/>
      <c r="H6" s="548"/>
      <c r="I6" s="549"/>
      <c r="J6" s="84">
        <f t="shared" si="0"/>
        <v>0</v>
      </c>
      <c r="K6" s="78"/>
      <c r="L6" s="78"/>
      <c r="M6" s="57"/>
      <c r="N6" s="57"/>
      <c r="O6" s="8"/>
      <c r="P6" s="8"/>
      <c r="Q6" s="78"/>
      <c r="R6" s="57"/>
    </row>
    <row r="7" spans="1:18">
      <c r="A7" s="7" t="s">
        <v>59</v>
      </c>
      <c r="B7" s="548"/>
      <c r="C7" s="549"/>
      <c r="D7" s="548"/>
      <c r="E7" s="549"/>
      <c r="F7" s="548"/>
      <c r="G7" s="549"/>
      <c r="H7" s="548"/>
      <c r="I7" s="549"/>
      <c r="J7" s="84">
        <f t="shared" si="0"/>
        <v>0</v>
      </c>
      <c r="K7" s="78"/>
      <c r="L7" s="78"/>
      <c r="M7" s="57"/>
      <c r="N7" s="57"/>
      <c r="O7" s="8"/>
      <c r="P7" s="8"/>
      <c r="Q7" s="78"/>
      <c r="R7" s="57"/>
    </row>
    <row r="8" spans="1:18">
      <c r="A8" s="7" t="s">
        <v>4</v>
      </c>
      <c r="B8" s="548"/>
      <c r="C8" s="549"/>
      <c r="D8" s="548"/>
      <c r="E8" s="549"/>
      <c r="F8" s="548"/>
      <c r="G8" s="549"/>
      <c r="H8" s="548"/>
      <c r="I8" s="549"/>
      <c r="J8" s="84">
        <f t="shared" si="0"/>
        <v>0</v>
      </c>
      <c r="K8" s="57"/>
      <c r="L8" s="57"/>
      <c r="M8" s="57"/>
      <c r="N8" s="57"/>
      <c r="O8" s="8"/>
      <c r="P8" s="8"/>
      <c r="Q8" s="57"/>
      <c r="R8" s="57"/>
    </row>
    <row r="9" spans="1:18">
      <c r="A9" s="7" t="s">
        <v>104</v>
      </c>
      <c r="B9" s="548"/>
      <c r="C9" s="549"/>
      <c r="D9" s="548"/>
      <c r="E9" s="549"/>
      <c r="F9" s="548"/>
      <c r="G9" s="549"/>
      <c r="H9" s="548"/>
      <c r="I9" s="549"/>
      <c r="J9" s="83"/>
      <c r="K9" s="57"/>
      <c r="L9" s="57"/>
      <c r="M9" s="136"/>
      <c r="N9" s="136"/>
      <c r="O9" s="57"/>
      <c r="P9" s="64"/>
      <c r="Q9" s="64"/>
      <c r="R9" s="106"/>
    </row>
    <row r="10" spans="1:18">
      <c r="A10" s="7" t="s">
        <v>121</v>
      </c>
      <c r="B10" s="152"/>
      <c r="C10" s="153"/>
      <c r="D10" s="152"/>
      <c r="E10" s="153"/>
      <c r="F10" s="152"/>
      <c r="G10" s="153"/>
      <c r="H10" s="152"/>
      <c r="I10" s="153"/>
      <c r="J10" s="84">
        <f t="shared" si="0"/>
        <v>0</v>
      </c>
      <c r="K10" s="57"/>
      <c r="L10" s="57"/>
      <c r="M10" s="137"/>
      <c r="N10" s="137"/>
      <c r="O10" s="57"/>
      <c r="P10" s="57"/>
      <c r="Q10" s="57"/>
      <c r="R10" s="137"/>
    </row>
    <row r="11" spans="1:18">
      <c r="A11" s="15" t="s">
        <v>127</v>
      </c>
      <c r="B11" s="15"/>
      <c r="C11" s="195">
        <f>C12+C13+C16</f>
        <v>0.48034807831762139</v>
      </c>
      <c r="D11" s="15"/>
      <c r="E11" s="195">
        <f>E12+E13+E16</f>
        <v>0.48034807831762139</v>
      </c>
      <c r="F11" s="16"/>
      <c r="G11" s="195">
        <f>G12+G13+G16</f>
        <v>0.42977621655899972</v>
      </c>
      <c r="H11" s="80"/>
      <c r="I11" s="195">
        <f>I12+I13+I16</f>
        <v>0.42977621655899972</v>
      </c>
      <c r="J11" s="17">
        <f t="shared" ref="J11:J28" si="1">SUM(K11:R11)</f>
        <v>0</v>
      </c>
      <c r="K11" s="18"/>
      <c r="L11" s="18"/>
      <c r="M11" s="18"/>
      <c r="N11" s="18"/>
      <c r="O11" s="18"/>
      <c r="P11" s="18"/>
      <c r="Q11" s="18"/>
      <c r="R11" s="18"/>
    </row>
    <row r="12" spans="1:18">
      <c r="A12" s="19" t="str">
        <f>МКД!A12</f>
        <v>Заработная плата (уборка подъездов)</v>
      </c>
      <c r="B12" s="20">
        <f>МКД!B12</f>
        <v>1.24</v>
      </c>
      <c r="C12" s="149">
        <f>B12/B$30</f>
        <v>8.9920232052211738E-2</v>
      </c>
      <c r="D12" s="20">
        <f>МКД!D12</f>
        <v>1.24</v>
      </c>
      <c r="E12" s="149">
        <f>D12/D$30</f>
        <v>8.9920232052211738E-2</v>
      </c>
      <c r="F12" s="20">
        <f>МКД!F12</f>
        <v>1.302</v>
      </c>
      <c r="G12" s="149">
        <f t="shared" ref="G12:G28" si="2">F12/F$30</f>
        <v>8.2771527418468965E-2</v>
      </c>
      <c r="H12" s="20">
        <f>МКД!H12</f>
        <v>1.302</v>
      </c>
      <c r="I12" s="149">
        <f t="shared" ref="I12:I28" si="3">H12/H$30</f>
        <v>8.2771527418468965E-2</v>
      </c>
      <c r="J12" s="17">
        <f t="shared" si="1"/>
        <v>0</v>
      </c>
      <c r="K12" s="277"/>
      <c r="L12" s="277"/>
      <c r="M12" s="100"/>
      <c r="N12" s="100"/>
      <c r="O12" s="277"/>
      <c r="P12" s="277"/>
      <c r="Q12" s="277"/>
      <c r="R12" s="100"/>
    </row>
    <row r="13" spans="1:18">
      <c r="A13" s="19" t="str">
        <f>МКД!A13</f>
        <v>Заработная плата (уборка территории)</v>
      </c>
      <c r="B13" s="20">
        <f>МКД!B13</f>
        <v>1.24</v>
      </c>
      <c r="C13" s="149">
        <f>B13/B$30</f>
        <v>8.9920232052211738E-2</v>
      </c>
      <c r="D13" s="20">
        <f>МКД!D13</f>
        <v>1.24</v>
      </c>
      <c r="E13" s="149">
        <f>D13/D$30</f>
        <v>8.9920232052211738E-2</v>
      </c>
      <c r="F13" s="20">
        <f>МКД!F13</f>
        <v>1.302</v>
      </c>
      <c r="G13" s="149">
        <f t="shared" si="2"/>
        <v>8.2771527418468965E-2</v>
      </c>
      <c r="H13" s="20">
        <f>МКД!H13</f>
        <v>1.302</v>
      </c>
      <c r="I13" s="149">
        <f t="shared" si="3"/>
        <v>8.2771527418468965E-2</v>
      </c>
      <c r="J13" s="17">
        <f t="shared" si="1"/>
        <v>0</v>
      </c>
      <c r="K13" s="277"/>
      <c r="L13" s="277"/>
      <c r="M13" s="100"/>
      <c r="N13" s="100"/>
      <c r="O13" s="277"/>
      <c r="P13" s="277"/>
      <c r="Q13" s="277"/>
      <c r="R13" s="100"/>
    </row>
    <row r="14" spans="1:18">
      <c r="A14" s="19" t="str">
        <f>МКД!A14</f>
        <v>Содержание придомовой территории (в т.ч.аренда техники)</v>
      </c>
      <c r="B14" s="20">
        <f>МКД!B14</f>
        <v>0.45100000000000001</v>
      </c>
      <c r="C14" s="149">
        <f>B14/B$30</f>
        <v>3.2704858593183464E-2</v>
      </c>
      <c r="D14" s="20">
        <f>МКД!D14</f>
        <v>0.45100000000000001</v>
      </c>
      <c r="E14" s="149">
        <f>D14/D$30</f>
        <v>3.2704858593183464E-2</v>
      </c>
      <c r="F14" s="20">
        <f>МКД!F14</f>
        <v>0.8747959999999998</v>
      </c>
      <c r="G14" s="149">
        <f t="shared" si="2"/>
        <v>5.5613057680158957E-2</v>
      </c>
      <c r="H14" s="20">
        <f>МКД!H14</f>
        <v>0.8747959999999998</v>
      </c>
      <c r="I14" s="149">
        <f t="shared" si="3"/>
        <v>5.5613057680158957E-2</v>
      </c>
      <c r="J14" s="17">
        <f t="shared" si="1"/>
        <v>0</v>
      </c>
      <c r="K14" s="277"/>
      <c r="L14" s="277"/>
      <c r="M14" s="100"/>
      <c r="N14" s="100"/>
      <c r="O14" s="277"/>
      <c r="P14" s="277"/>
      <c r="Q14" s="277"/>
      <c r="R14" s="100"/>
    </row>
    <row r="15" spans="1:18">
      <c r="A15" s="19" t="str">
        <f>МКД!A15</f>
        <v>Обслуживание контейнерных площадок</v>
      </c>
      <c r="B15" s="20"/>
      <c r="C15" s="149"/>
      <c r="D15" s="20"/>
      <c r="E15" s="149"/>
      <c r="F15" s="20">
        <f>МКД!F15</f>
        <v>0.56000000000000005</v>
      </c>
      <c r="G15" s="149">
        <f t="shared" si="2"/>
        <v>3.5600656954180201E-2</v>
      </c>
      <c r="H15" s="20">
        <f>МКД!H15</f>
        <v>0.56000000000000005</v>
      </c>
      <c r="I15" s="149">
        <f t="shared" si="3"/>
        <v>3.5600656954180201E-2</v>
      </c>
      <c r="J15" s="17">
        <f t="shared" si="1"/>
        <v>0</v>
      </c>
      <c r="K15" s="277"/>
      <c r="L15" s="277"/>
      <c r="M15" s="100"/>
      <c r="N15" s="100"/>
      <c r="O15" s="277"/>
      <c r="P15" s="277"/>
      <c r="Q15" s="277"/>
      <c r="R15" s="100"/>
    </row>
    <row r="16" spans="1:18">
      <c r="A16" s="19" t="str">
        <f>МКД!A16</f>
        <v>Заработная плата (техобслуживание и ремонт)</v>
      </c>
      <c r="B16" s="20">
        <f>МКД!B16</f>
        <v>4.1440000000000001</v>
      </c>
      <c r="C16" s="149">
        <f t="shared" ref="C16:C28" si="4">B16/B$30</f>
        <v>0.30050761421319794</v>
      </c>
      <c r="D16" s="20">
        <f>МКД!D16</f>
        <v>4.1440000000000001</v>
      </c>
      <c r="E16" s="149">
        <f t="shared" ref="E16:E28" si="5">D16/D$30</f>
        <v>0.30050761421319794</v>
      </c>
      <c r="F16" s="20">
        <f>МКД!F16</f>
        <v>4.1564000000000005</v>
      </c>
      <c r="G16" s="149">
        <f t="shared" si="2"/>
        <v>0.26423316172206179</v>
      </c>
      <c r="H16" s="20">
        <f>МКД!H16</f>
        <v>4.1564000000000005</v>
      </c>
      <c r="I16" s="149">
        <f t="shared" si="3"/>
        <v>0.26423316172206179</v>
      </c>
      <c r="J16" s="17">
        <f t="shared" si="1"/>
        <v>0</v>
      </c>
      <c r="K16" s="277"/>
      <c r="L16" s="277"/>
      <c r="M16" s="100"/>
      <c r="N16" s="100"/>
      <c r="O16" s="277"/>
      <c r="P16" s="277"/>
      <c r="Q16" s="277"/>
      <c r="R16" s="100"/>
    </row>
    <row r="17" spans="1:18">
      <c r="A17" s="19" t="str">
        <f>МКД!A17</f>
        <v>Отчисления от заработной платы</v>
      </c>
      <c r="B17" s="20">
        <f>МКД!B17</f>
        <v>1.99</v>
      </c>
      <c r="C17" s="149">
        <f t="shared" si="4"/>
        <v>0.14430746918056561</v>
      </c>
      <c r="D17" s="20">
        <f>МКД!D17</f>
        <v>1.99</v>
      </c>
      <c r="E17" s="149">
        <f t="shared" si="5"/>
        <v>0.14430746918056561</v>
      </c>
      <c r="F17" s="20">
        <f>МКД!F17</f>
        <v>2.0416408000000001</v>
      </c>
      <c r="G17" s="149">
        <f t="shared" si="2"/>
        <v>0.1297924174008179</v>
      </c>
      <c r="H17" s="20">
        <f>МКД!H17</f>
        <v>2.0416408000000001</v>
      </c>
      <c r="I17" s="149">
        <f t="shared" si="3"/>
        <v>0.1297924174008179</v>
      </c>
      <c r="J17" s="17">
        <f t="shared" si="1"/>
        <v>0</v>
      </c>
      <c r="K17" s="277"/>
      <c r="L17" s="277"/>
      <c r="M17" s="100"/>
      <c r="N17" s="100"/>
      <c r="O17" s="277"/>
      <c r="P17" s="277"/>
      <c r="Q17" s="277"/>
      <c r="R17" s="100"/>
    </row>
    <row r="18" spans="1:18">
      <c r="A18" s="19" t="str">
        <f>МКД!A18</f>
        <v>Материалы, оборудование, инструменты</v>
      </c>
      <c r="B18" s="20">
        <f>МКД!B18</f>
        <v>1.0449999999999999</v>
      </c>
      <c r="C18" s="149">
        <f t="shared" si="4"/>
        <v>7.5779550398839726E-2</v>
      </c>
      <c r="D18" s="20">
        <f>МКД!D18</f>
        <v>1.0449999999999999</v>
      </c>
      <c r="E18" s="149">
        <f t="shared" si="5"/>
        <v>7.5779550398839726E-2</v>
      </c>
      <c r="F18" s="20">
        <f>МКД!F18</f>
        <v>1.5026999999999999</v>
      </c>
      <c r="G18" s="149">
        <f t="shared" si="2"/>
        <v>9.5530548580440328E-2</v>
      </c>
      <c r="H18" s="20">
        <f>МКД!H18</f>
        <v>1.5026999999999999</v>
      </c>
      <c r="I18" s="149">
        <f t="shared" si="3"/>
        <v>9.5530548580440328E-2</v>
      </c>
      <c r="J18" s="17">
        <f t="shared" si="1"/>
        <v>0</v>
      </c>
      <c r="K18" s="277"/>
      <c r="L18" s="277"/>
      <c r="M18" s="100"/>
      <c r="N18" s="100"/>
      <c r="O18" s="277"/>
      <c r="P18" s="277"/>
      <c r="Q18" s="277"/>
      <c r="R18" s="100"/>
    </row>
    <row r="19" spans="1:18">
      <c r="A19" s="19" t="str">
        <f>МКД!A19</f>
        <v>Охрана труда</v>
      </c>
      <c r="B19" s="20">
        <f>МКД!B19</f>
        <v>0.12100000000000001</v>
      </c>
      <c r="C19" s="149">
        <f t="shared" si="4"/>
        <v>8.7744742567077601E-3</v>
      </c>
      <c r="D19" s="20">
        <f>МКД!D19</f>
        <v>0.12100000000000001</v>
      </c>
      <c r="E19" s="149">
        <f t="shared" si="5"/>
        <v>8.7744742567077601E-3</v>
      </c>
      <c r="F19" s="20">
        <f>МКД!F19</f>
        <v>0.12947000000000003</v>
      </c>
      <c r="G19" s="149">
        <f t="shared" si="2"/>
        <v>8.2307447426030553E-3</v>
      </c>
      <c r="H19" s="20">
        <f>МКД!H19</f>
        <v>0.12947000000000003</v>
      </c>
      <c r="I19" s="149">
        <f t="shared" si="3"/>
        <v>8.2307447426030553E-3</v>
      </c>
      <c r="J19" s="17">
        <f t="shared" si="1"/>
        <v>0</v>
      </c>
      <c r="K19" s="277"/>
      <c r="L19" s="277"/>
      <c r="M19" s="100"/>
      <c r="N19" s="100"/>
      <c r="O19" s="277"/>
      <c r="P19" s="277"/>
      <c r="Q19" s="277"/>
      <c r="R19" s="100"/>
    </row>
    <row r="20" spans="1:18">
      <c r="A20" s="19" t="str">
        <f>МКД!A20</f>
        <v>Транспортно-экспедиционные услуги</v>
      </c>
      <c r="B20" s="20">
        <f>МКД!B20</f>
        <v>1.1000000000000001E-2</v>
      </c>
      <c r="C20" s="149">
        <f t="shared" si="4"/>
        <v>7.9767947788252362E-4</v>
      </c>
      <c r="D20" s="20">
        <f>МКД!D20</f>
        <v>1.1000000000000001E-2</v>
      </c>
      <c r="E20" s="149">
        <f t="shared" si="5"/>
        <v>7.9767947788252362E-4</v>
      </c>
      <c r="F20" s="20">
        <f>МКД!F20</f>
        <v>1.2100000000000001E-2</v>
      </c>
      <c r="G20" s="149">
        <f t="shared" si="2"/>
        <v>7.6922848061710802E-4</v>
      </c>
      <c r="H20" s="20">
        <f>МКД!H20</f>
        <v>1.2100000000000001E-2</v>
      </c>
      <c r="I20" s="149">
        <f t="shared" si="3"/>
        <v>7.6922848061710802E-4</v>
      </c>
      <c r="J20" s="17">
        <f t="shared" si="1"/>
        <v>0</v>
      </c>
      <c r="K20" s="277"/>
      <c r="L20" s="277"/>
      <c r="M20" s="100"/>
      <c r="N20" s="100"/>
      <c r="O20" s="277"/>
      <c r="P20" s="277"/>
      <c r="Q20" s="277"/>
      <c r="R20" s="100"/>
    </row>
    <row r="21" spans="1:18">
      <c r="A21" s="19" t="str">
        <f>МКД!A21</f>
        <v>Аварийно-диспетчерское  обслуживание (по договору подряда)</v>
      </c>
      <c r="B21" s="20">
        <f>МКД!B21</f>
        <v>0.22000000000000003</v>
      </c>
      <c r="C21" s="149">
        <f t="shared" si="4"/>
        <v>1.5953589557650472E-2</v>
      </c>
      <c r="D21" s="20">
        <f>МКД!D21</f>
        <v>0.22000000000000003</v>
      </c>
      <c r="E21" s="149">
        <f t="shared" si="5"/>
        <v>1.5953589557650472E-2</v>
      </c>
      <c r="F21" s="20">
        <f>МКД!F21</f>
        <v>0.11</v>
      </c>
      <c r="G21" s="149">
        <f t="shared" si="2"/>
        <v>6.9929861874282531E-3</v>
      </c>
      <c r="H21" s="20">
        <f>МКД!H21</f>
        <v>0.11</v>
      </c>
      <c r="I21" s="149">
        <f t="shared" si="3"/>
        <v>6.9929861874282531E-3</v>
      </c>
      <c r="J21" s="17">
        <f t="shared" si="1"/>
        <v>0</v>
      </c>
      <c r="K21" s="277"/>
      <c r="L21" s="277"/>
      <c r="M21" s="100"/>
      <c r="N21" s="100"/>
      <c r="O21" s="277"/>
      <c r="P21" s="277"/>
      <c r="Q21" s="277"/>
      <c r="R21" s="100"/>
    </row>
    <row r="22" spans="1:18">
      <c r="A22" s="19" t="str">
        <f>МКД!A22</f>
        <v>Дератизация, дезинсекция (по договору подряда)</v>
      </c>
      <c r="B22" s="20">
        <f>МКД!B22</f>
        <v>4.2000000000000003E-2</v>
      </c>
      <c r="C22" s="149">
        <f t="shared" si="4"/>
        <v>3.0456852791878172E-3</v>
      </c>
      <c r="D22" s="20">
        <f>МКД!D22</f>
        <v>4.2000000000000003E-2</v>
      </c>
      <c r="E22" s="149">
        <f t="shared" si="5"/>
        <v>3.0456852791878172E-3</v>
      </c>
      <c r="F22" s="20">
        <f>МКД!F22</f>
        <v>4.4940000000000008E-2</v>
      </c>
      <c r="G22" s="149">
        <f t="shared" si="2"/>
        <v>2.8569527205729614E-3</v>
      </c>
      <c r="H22" s="20">
        <f>МКД!H22</f>
        <v>4.4940000000000008E-2</v>
      </c>
      <c r="I22" s="149">
        <f t="shared" si="3"/>
        <v>2.8569527205729614E-3</v>
      </c>
      <c r="J22" s="17">
        <f t="shared" si="1"/>
        <v>0</v>
      </c>
      <c r="K22" s="277"/>
      <c r="L22" s="277"/>
      <c r="M22" s="100"/>
      <c r="N22" s="100"/>
      <c r="O22" s="277"/>
      <c r="P22" s="277"/>
      <c r="Q22" s="277"/>
      <c r="R22" s="100"/>
    </row>
    <row r="23" spans="1:18">
      <c r="A23" s="19" t="str">
        <f>МКД!A23</f>
        <v>Обследование тех.сост. АПС и ДУ (по договору подряда)</v>
      </c>
      <c r="B23" s="20">
        <f>МКД!B23</f>
        <v>0.22000000000000003</v>
      </c>
      <c r="C23" s="149">
        <f t="shared" si="4"/>
        <v>1.5953589557650472E-2</v>
      </c>
      <c r="D23" s="20">
        <f>МКД!D23</f>
        <v>0.22000000000000003</v>
      </c>
      <c r="E23" s="149">
        <f t="shared" si="5"/>
        <v>1.5953589557650472E-2</v>
      </c>
      <c r="F23" s="20">
        <f>МКД!F23</f>
        <v>0.35099999999999998</v>
      </c>
      <c r="G23" s="149">
        <f t="shared" si="2"/>
        <v>2.2313983198066517E-2</v>
      </c>
      <c r="H23" s="20">
        <f>МКД!H23</f>
        <v>0.35099999999999998</v>
      </c>
      <c r="I23" s="149">
        <f t="shared" si="3"/>
        <v>2.2313983198066517E-2</v>
      </c>
      <c r="J23" s="17">
        <f t="shared" si="1"/>
        <v>0</v>
      </c>
      <c r="K23" s="277"/>
      <c r="L23" s="277"/>
      <c r="M23" s="100"/>
      <c r="N23" s="100"/>
      <c r="O23" s="277"/>
      <c r="P23" s="277"/>
      <c r="Q23" s="277"/>
      <c r="R23" s="100"/>
    </row>
    <row r="24" spans="1:18">
      <c r="A24" s="19" t="str">
        <f>МКД!A24</f>
        <v xml:space="preserve">Обслуживание и поверка ОПУ </v>
      </c>
      <c r="B24" s="20">
        <f>МКД!B24</f>
        <v>0.23</v>
      </c>
      <c r="C24" s="149">
        <f t="shared" si="4"/>
        <v>1.6678752719361856E-2</v>
      </c>
      <c r="D24" s="20">
        <f>МКД!D24</f>
        <v>0.23</v>
      </c>
      <c r="E24" s="149">
        <f t="shared" si="5"/>
        <v>1.6678752719361856E-2</v>
      </c>
      <c r="F24" s="20">
        <f>МКД!F24</f>
        <v>0.25</v>
      </c>
      <c r="G24" s="149">
        <f t="shared" si="2"/>
        <v>1.5893150425973303E-2</v>
      </c>
      <c r="H24" s="20">
        <f>МКД!H24</f>
        <v>0.25</v>
      </c>
      <c r="I24" s="149">
        <f t="shared" si="3"/>
        <v>1.5893150425973303E-2</v>
      </c>
      <c r="J24" s="17">
        <f t="shared" si="1"/>
        <v>0</v>
      </c>
      <c r="K24" s="277"/>
      <c r="L24" s="277"/>
      <c r="M24" s="100"/>
      <c r="N24" s="100"/>
      <c r="O24" s="277"/>
      <c r="P24" s="277"/>
      <c r="Q24" s="277"/>
      <c r="R24" s="100"/>
    </row>
    <row r="25" spans="1:18">
      <c r="A25" s="19" t="str">
        <f>МКД!A25</f>
        <v>Прочие услуги</v>
      </c>
      <c r="B25" s="20">
        <f>МКД!B25</f>
        <v>0.13200000000000001</v>
      </c>
      <c r="C25" s="149">
        <f t="shared" si="4"/>
        <v>9.5721537345902826E-3</v>
      </c>
      <c r="D25" s="20">
        <f>МКД!D25</f>
        <v>0.13200000000000001</v>
      </c>
      <c r="E25" s="149">
        <f t="shared" si="5"/>
        <v>9.5721537345902826E-3</v>
      </c>
      <c r="F25" s="20">
        <f>МКД!F25</f>
        <v>0.14520000000000002</v>
      </c>
      <c r="G25" s="149">
        <f t="shared" si="2"/>
        <v>9.2307417674052962E-3</v>
      </c>
      <c r="H25" s="20">
        <f>МКД!H25</f>
        <v>0.14520000000000002</v>
      </c>
      <c r="I25" s="149">
        <f t="shared" si="3"/>
        <v>9.2307417674052962E-3</v>
      </c>
      <c r="J25" s="17">
        <f t="shared" si="1"/>
        <v>0</v>
      </c>
      <c r="K25" s="277"/>
      <c r="L25" s="277"/>
      <c r="M25" s="100"/>
      <c r="N25" s="100"/>
      <c r="O25" s="277"/>
      <c r="P25" s="277"/>
      <c r="Q25" s="277"/>
      <c r="R25" s="100"/>
    </row>
    <row r="26" spans="1:18">
      <c r="A26" s="19" t="str">
        <f>МКД!A26</f>
        <v>Банковские расходы</v>
      </c>
      <c r="B26" s="20">
        <f>МКД!B26</f>
        <v>0.627</v>
      </c>
      <c r="C26" s="149">
        <f t="shared" si="4"/>
        <v>4.5467730239303839E-2</v>
      </c>
      <c r="D26" s="20">
        <f>МКД!D26</f>
        <v>0.627</v>
      </c>
      <c r="E26" s="149">
        <f t="shared" si="5"/>
        <v>4.5467730239303839E-2</v>
      </c>
      <c r="F26" s="20">
        <f>МКД!F26</f>
        <v>0.6070000000000001</v>
      </c>
      <c r="G26" s="149">
        <f t="shared" si="2"/>
        <v>3.8588569234263188E-2</v>
      </c>
      <c r="H26" s="20">
        <f>МКД!H26</f>
        <v>0.6070000000000001</v>
      </c>
      <c r="I26" s="149">
        <f t="shared" si="3"/>
        <v>3.8588569234263188E-2</v>
      </c>
      <c r="J26" s="17">
        <f t="shared" si="1"/>
        <v>0</v>
      </c>
      <c r="K26" s="277"/>
      <c r="L26" s="277"/>
      <c r="M26" s="100"/>
      <c r="N26" s="100"/>
      <c r="O26" s="277"/>
      <c r="P26" s="277"/>
      <c r="Q26" s="277"/>
      <c r="R26" s="100"/>
    </row>
    <row r="27" spans="1:18">
      <c r="A27" s="19" t="str">
        <f>МКД!A27</f>
        <v>Налоги</v>
      </c>
      <c r="B27" s="20">
        <f>МКД!B27</f>
        <v>0.69799999999999995</v>
      </c>
      <c r="C27" s="149">
        <f t="shared" si="4"/>
        <v>5.0616388687454668E-2</v>
      </c>
      <c r="D27" s="20">
        <f>МКД!D27</f>
        <v>0.69799999999999995</v>
      </c>
      <c r="E27" s="149">
        <f t="shared" si="5"/>
        <v>5.0616388687454668E-2</v>
      </c>
      <c r="F27" s="20">
        <f>МКД!F27</f>
        <v>0.76780000000000004</v>
      </c>
      <c r="G27" s="149">
        <f t="shared" si="2"/>
        <v>4.8811043588249212E-2</v>
      </c>
      <c r="H27" s="20">
        <f>МКД!H27</f>
        <v>0.76780000000000004</v>
      </c>
      <c r="I27" s="149">
        <f t="shared" si="3"/>
        <v>4.8811043588249212E-2</v>
      </c>
      <c r="J27" s="17">
        <f t="shared" si="1"/>
        <v>0</v>
      </c>
      <c r="K27" s="277"/>
      <c r="L27" s="277"/>
      <c r="M27" s="100"/>
      <c r="N27" s="100"/>
      <c r="O27" s="277"/>
      <c r="P27" s="277"/>
      <c r="Q27" s="277"/>
      <c r="R27" s="100"/>
    </row>
    <row r="28" spans="1:18">
      <c r="A28" s="19" t="s">
        <v>148</v>
      </c>
      <c r="B28" s="20">
        <f>МКД!B28</f>
        <v>1.379</v>
      </c>
      <c r="C28" s="149">
        <f t="shared" si="4"/>
        <v>9.9999999999999992E-2</v>
      </c>
      <c r="D28" s="20">
        <f>МКД!D28</f>
        <v>1.379</v>
      </c>
      <c r="E28" s="149">
        <f t="shared" si="5"/>
        <v>9.9999999999999992E-2</v>
      </c>
      <c r="F28" s="20">
        <f>МКД!F28</f>
        <v>1.5730000000000002</v>
      </c>
      <c r="G28" s="149">
        <f t="shared" si="2"/>
        <v>9.9999702480224037E-2</v>
      </c>
      <c r="H28" s="20">
        <f>МКД!H28</f>
        <v>1.5730000000000002</v>
      </c>
      <c r="I28" s="149">
        <f t="shared" si="3"/>
        <v>9.9999702480224037E-2</v>
      </c>
      <c r="J28" s="17">
        <f t="shared" si="1"/>
        <v>0</v>
      </c>
      <c r="K28" s="277"/>
      <c r="L28" s="277"/>
      <c r="M28" s="100"/>
      <c r="N28" s="100"/>
      <c r="O28" s="277"/>
      <c r="P28" s="277"/>
      <c r="Q28" s="277"/>
      <c r="R28" s="100"/>
    </row>
    <row r="29" spans="1:18">
      <c r="A29" s="201"/>
      <c r="B29" s="20"/>
      <c r="C29" s="21"/>
      <c r="D29" s="20"/>
      <c r="E29" s="21"/>
      <c r="F29" s="20"/>
      <c r="G29" s="21"/>
      <c r="H29" s="20"/>
      <c r="I29" s="21"/>
      <c r="J29" s="17"/>
      <c r="K29" s="22"/>
      <c r="L29" s="22"/>
      <c r="M29" s="22"/>
      <c r="N29" s="22"/>
      <c r="O29" s="22"/>
      <c r="P29" s="22"/>
      <c r="Q29" s="22"/>
      <c r="R29" s="22"/>
    </row>
    <row r="30" spans="1:18">
      <c r="A30" s="23" t="s">
        <v>0</v>
      </c>
      <c r="B30" s="276">
        <f>SUM(B12:B28)</f>
        <v>13.790000000000001</v>
      </c>
      <c r="C30" s="21">
        <f>B30/B$30</f>
        <v>1</v>
      </c>
      <c r="D30" s="276">
        <f>SUM(D12:D28)</f>
        <v>13.790000000000001</v>
      </c>
      <c r="E30" s="21">
        <f>D30/D$30</f>
        <v>1</v>
      </c>
      <c r="F30" s="276">
        <f>SUM(F12:F28)</f>
        <v>15.7300468</v>
      </c>
      <c r="G30" s="21">
        <f>F30/F$30</f>
        <v>1</v>
      </c>
      <c r="H30" s="276">
        <f>SUM(H12:H28)</f>
        <v>15.7300468</v>
      </c>
      <c r="I30" s="21">
        <f>H30/H$30</f>
        <v>1</v>
      </c>
      <c r="J30" s="17"/>
      <c r="K30" s="176"/>
      <c r="L30" s="176"/>
      <c r="M30" s="176"/>
      <c r="N30" s="22"/>
      <c r="O30" s="176"/>
      <c r="P30" s="176"/>
      <c r="Q30" s="176"/>
      <c r="R30" s="22"/>
    </row>
    <row r="31" spans="1:18">
      <c r="A31" s="26"/>
      <c r="B31" s="196">
        <v>13.79</v>
      </c>
      <c r="C31" s="197"/>
      <c r="D31" s="196">
        <v>13.79</v>
      </c>
      <c r="E31" s="197"/>
      <c r="F31" s="196">
        <v>15.73</v>
      </c>
      <c r="G31" s="198"/>
      <c r="H31" s="196">
        <v>15.73</v>
      </c>
      <c r="I31" s="21"/>
      <c r="J31" s="17"/>
      <c r="K31" s="14"/>
      <c r="L31" s="14"/>
      <c r="M31" s="14"/>
      <c r="N31" s="22"/>
      <c r="O31" s="14"/>
      <c r="P31" s="14"/>
      <c r="Q31" s="14"/>
      <c r="R31" s="22"/>
    </row>
    <row r="32" spans="1:18">
      <c r="A32" s="19"/>
      <c r="B32" s="20">
        <f>B30-B31</f>
        <v>0</v>
      </c>
      <c r="C32" s="21"/>
      <c r="D32" s="20">
        <f>D30-D31</f>
        <v>0</v>
      </c>
      <c r="E32" s="21"/>
      <c r="F32" s="20">
        <f t="shared" ref="F32" si="6">F30-F31</f>
        <v>4.6799999999791453E-5</v>
      </c>
      <c r="G32" s="21"/>
      <c r="H32" s="20">
        <f t="shared" ref="H32" si="7">H30-H31</f>
        <v>4.6799999999791453E-5</v>
      </c>
      <c r="I32" s="21"/>
      <c r="J32" s="17"/>
      <c r="K32" s="22"/>
      <c r="L32" s="22"/>
      <c r="M32" s="22"/>
      <c r="N32" s="22"/>
      <c r="O32" s="22"/>
      <c r="P32" s="22"/>
      <c r="Q32" s="22"/>
      <c r="R32" s="22"/>
    </row>
    <row r="33" spans="1:18">
      <c r="A33" s="29" t="s">
        <v>18</v>
      </c>
      <c r="B33" s="30"/>
      <c r="C33" s="30"/>
      <c r="D33" s="79"/>
      <c r="E33" s="30"/>
      <c r="F33" s="30"/>
      <c r="G33" s="30"/>
      <c r="H33" s="150"/>
      <c r="I33" s="30"/>
      <c r="J33" s="17">
        <f t="shared" ref="J33:J42" si="8">SUM(K33:R33)</f>
        <v>0</v>
      </c>
      <c r="K33" s="31"/>
      <c r="L33" s="31"/>
      <c r="M33" s="31"/>
      <c r="N33" s="31"/>
      <c r="O33" s="31"/>
      <c r="P33" s="31"/>
      <c r="Q33" s="31"/>
      <c r="R33" s="31"/>
    </row>
    <row r="34" spans="1:18" ht="38.25">
      <c r="A34" s="115" t="s">
        <v>101</v>
      </c>
      <c r="B34" s="32">
        <f>МКД!B34</f>
        <v>0.59554000000000007</v>
      </c>
      <c r="C34" s="21">
        <f t="shared" ref="C34:C40" si="9">B34/B$40</f>
        <v>0.14525300876580757</v>
      </c>
      <c r="D34" s="32">
        <f>МКД!D34</f>
        <v>1.1910800000000001</v>
      </c>
      <c r="E34" s="21">
        <f t="shared" ref="E34:E40" si="10">D34/D$40</f>
        <v>0.14525300876580757</v>
      </c>
      <c r="F34" s="32">
        <f>МКД!F34</f>
        <v>0.60275558800000006</v>
      </c>
      <c r="G34" s="21">
        <f t="shared" ref="G34:G40" si="11">F34/F$40</f>
        <v>0.14524304240187361</v>
      </c>
      <c r="H34" s="32">
        <f>МКД!H34</f>
        <v>1.2055111760000001</v>
      </c>
      <c r="I34" s="21">
        <f t="shared" ref="I34:I40" si="12">H34/H$40</f>
        <v>0.14524304240187361</v>
      </c>
      <c r="J34" s="17">
        <f t="shared" si="8"/>
        <v>0</v>
      </c>
      <c r="K34" s="277"/>
      <c r="L34" s="277"/>
      <c r="M34" s="100"/>
      <c r="N34" s="100"/>
      <c r="O34" s="277"/>
      <c r="P34" s="277"/>
      <c r="Q34" s="277"/>
      <c r="R34" s="100"/>
    </row>
    <row r="35" spans="1:18" ht="25.5">
      <c r="A35" s="115" t="s">
        <v>102</v>
      </c>
      <c r="B35" s="32">
        <f>МКД!B35</f>
        <v>2.6394000000000002</v>
      </c>
      <c r="C35" s="21">
        <f t="shared" si="9"/>
        <v>0.64375321781319894</v>
      </c>
      <c r="D35" s="32">
        <f>МКД!D35</f>
        <v>5.2788000000000004</v>
      </c>
      <c r="E35" s="21">
        <f t="shared" si="10"/>
        <v>0.64375321781319894</v>
      </c>
      <c r="F35" s="32">
        <f>МКД!F35</f>
        <v>1.5200006800000001</v>
      </c>
      <c r="G35" s="21">
        <f t="shared" si="11"/>
        <v>0.36626707012149129</v>
      </c>
      <c r="H35" s="32">
        <f>МКД!H35</f>
        <v>3.0400013600000002</v>
      </c>
      <c r="I35" s="21">
        <f t="shared" si="12"/>
        <v>0.36626707012149129</v>
      </c>
      <c r="J35" s="17">
        <f t="shared" si="8"/>
        <v>0</v>
      </c>
      <c r="K35" s="277"/>
      <c r="L35" s="277"/>
      <c r="M35" s="100"/>
      <c r="N35" s="100"/>
      <c r="O35" s="277"/>
      <c r="P35" s="277"/>
      <c r="Q35" s="277"/>
      <c r="R35" s="100"/>
    </row>
    <row r="36" spans="1:18">
      <c r="A36" s="115" t="s">
        <v>49</v>
      </c>
      <c r="B36" s="32">
        <f>МКД!B36</f>
        <v>0.68769999999999998</v>
      </c>
      <c r="C36" s="21">
        <f t="shared" si="9"/>
        <v>0.16773095699406565</v>
      </c>
      <c r="D36" s="32">
        <f>МКД!D36</f>
        <v>1.3754</v>
      </c>
      <c r="E36" s="21">
        <f t="shared" si="10"/>
        <v>0.16773095699406565</v>
      </c>
      <c r="F36" s="32">
        <f>МКД!F36</f>
        <v>0.69608994000000002</v>
      </c>
      <c r="G36" s="21">
        <f t="shared" si="11"/>
        <v>0.16773336105668363</v>
      </c>
      <c r="H36" s="32">
        <f>МКД!H36</f>
        <v>1.39217988</v>
      </c>
      <c r="I36" s="21">
        <f t="shared" si="12"/>
        <v>0.16773336105668363</v>
      </c>
      <c r="J36" s="17">
        <f t="shared" si="8"/>
        <v>0</v>
      </c>
      <c r="K36" s="277"/>
      <c r="L36" s="277"/>
      <c r="M36" s="100"/>
      <c r="N36" s="100"/>
      <c r="O36" s="277"/>
      <c r="P36" s="277"/>
      <c r="Q36" s="277"/>
      <c r="R36" s="100"/>
    </row>
    <row r="37" spans="1:18" s="27" customFormat="1" ht="25.5">
      <c r="A37" s="115" t="s">
        <v>103</v>
      </c>
      <c r="B37" s="32">
        <f>МКД!B37</f>
        <v>0.12100000000000001</v>
      </c>
      <c r="C37" s="21">
        <f t="shared" si="9"/>
        <v>2.9512063103507263E-2</v>
      </c>
      <c r="D37" s="32">
        <f>МКД!D37</f>
        <v>0.24200000000000002</v>
      </c>
      <c r="E37" s="21">
        <f t="shared" si="10"/>
        <v>2.9512063103507263E-2</v>
      </c>
      <c r="F37" s="32">
        <f>МКД!F37</f>
        <v>0.12247620000000001</v>
      </c>
      <c r="G37" s="21">
        <f t="shared" si="11"/>
        <v>2.9512486095475819E-2</v>
      </c>
      <c r="H37" s="32">
        <f>МКД!H37</f>
        <v>0.24495240000000001</v>
      </c>
      <c r="I37" s="21">
        <f t="shared" si="12"/>
        <v>2.9512486095475819E-2</v>
      </c>
      <c r="J37" s="17">
        <f t="shared" si="8"/>
        <v>0</v>
      </c>
      <c r="K37" s="277"/>
      <c r="L37" s="277"/>
      <c r="M37" s="100"/>
      <c r="N37" s="100"/>
      <c r="O37" s="277"/>
      <c r="P37" s="277"/>
      <c r="Q37" s="277"/>
      <c r="R37" s="100"/>
    </row>
    <row r="38" spans="1:18" s="27" customFormat="1">
      <c r="A38" s="157" t="s">
        <v>2</v>
      </c>
      <c r="B38" s="158">
        <f>МКД!B38</f>
        <v>4.7826003780862998E-2</v>
      </c>
      <c r="C38" s="159">
        <f t="shared" si="9"/>
        <v>1.1664826789829798E-2</v>
      </c>
      <c r="D38" s="158">
        <f>МКД!D38</f>
        <v>9.5652007561725996E-2</v>
      </c>
      <c r="E38" s="159">
        <f t="shared" si="10"/>
        <v>1.1664826789829798E-2</v>
      </c>
      <c r="F38" s="158">
        <f>МКД!F38</f>
        <v>1.2</v>
      </c>
      <c r="G38" s="159">
        <f t="shared" si="11"/>
        <v>0.28915808389361347</v>
      </c>
      <c r="H38" s="158">
        <f>МКД!H38</f>
        <v>2.4</v>
      </c>
      <c r="I38" s="159">
        <f t="shared" si="12"/>
        <v>0.28915808389361347</v>
      </c>
      <c r="J38" s="17">
        <f t="shared" si="8"/>
        <v>0</v>
      </c>
      <c r="K38" s="277"/>
      <c r="L38" s="277"/>
      <c r="M38" s="100"/>
      <c r="N38" s="100"/>
      <c r="O38" s="277"/>
      <c r="P38" s="277"/>
      <c r="Q38" s="277"/>
      <c r="R38" s="100"/>
    </row>
    <row r="39" spans="1:18" s="27" customFormat="1">
      <c r="A39" s="157" t="s">
        <v>1</v>
      </c>
      <c r="B39" s="158">
        <f>МКД!B39</f>
        <v>8.5523370453369531E-3</v>
      </c>
      <c r="C39" s="160">
        <f t="shared" si="9"/>
        <v>2.085926533590471E-3</v>
      </c>
      <c r="D39" s="158">
        <f>МКД!D39</f>
        <v>1.7104674090673906E-2</v>
      </c>
      <c r="E39" s="160">
        <f t="shared" si="10"/>
        <v>2.085926533590471E-3</v>
      </c>
      <c r="F39" s="158">
        <f>МКД!F39</f>
        <v>8.6566755572900639E-3</v>
      </c>
      <c r="G39" s="160">
        <f t="shared" si="11"/>
        <v>2.0859564308622278E-3</v>
      </c>
      <c r="H39" s="158">
        <f>МКД!H39</f>
        <v>1.7313351114580128E-2</v>
      </c>
      <c r="I39" s="160">
        <f t="shared" si="12"/>
        <v>2.0859564308622278E-3</v>
      </c>
      <c r="J39" s="17">
        <f t="shared" si="8"/>
        <v>0</v>
      </c>
      <c r="K39" s="277"/>
      <c r="L39" s="277"/>
      <c r="M39" s="100"/>
      <c r="N39" s="100"/>
      <c r="O39" s="277"/>
      <c r="P39" s="277"/>
      <c r="Q39" s="277"/>
      <c r="R39" s="100"/>
    </row>
    <row r="40" spans="1:18" s="27" customFormat="1">
      <c r="A40" s="34" t="s">
        <v>0</v>
      </c>
      <c r="B40" s="28">
        <f>SUM(B34:B39)</f>
        <v>4.1000183408262014</v>
      </c>
      <c r="C40" s="21">
        <f t="shared" si="9"/>
        <v>1</v>
      </c>
      <c r="D40" s="28">
        <f>SUM(D34:D39)</f>
        <v>8.2000366816524028</v>
      </c>
      <c r="E40" s="21">
        <f t="shared" si="10"/>
        <v>1</v>
      </c>
      <c r="F40" s="28">
        <f>SUM(F34:F39)</f>
        <v>4.1499790835572901</v>
      </c>
      <c r="G40" s="21">
        <f t="shared" si="11"/>
        <v>1</v>
      </c>
      <c r="H40" s="28">
        <f>SUM(H34:H39)</f>
        <v>8.2999581671145801</v>
      </c>
      <c r="I40" s="21">
        <f t="shared" si="12"/>
        <v>1</v>
      </c>
      <c r="J40" s="17"/>
      <c r="K40" s="22"/>
      <c r="L40" s="22"/>
      <c r="M40" s="14"/>
      <c r="N40" s="22"/>
      <c r="O40" s="22"/>
      <c r="P40" s="22"/>
      <c r="Q40" s="22"/>
      <c r="R40" s="22"/>
    </row>
    <row r="41" spans="1:18">
      <c r="A41" s="29" t="s">
        <v>6</v>
      </c>
      <c r="B41" s="28">
        <f>МКД!B41</f>
        <v>1.87</v>
      </c>
      <c r="C41" s="108"/>
      <c r="D41" s="28">
        <f>МКД!D41</f>
        <v>1.87</v>
      </c>
      <c r="E41" s="35"/>
      <c r="F41" s="28">
        <f>МКД!F41</f>
        <v>1.87</v>
      </c>
      <c r="G41" s="108"/>
      <c r="H41" s="28">
        <f>МКД!H41</f>
        <v>1.87</v>
      </c>
      <c r="I41" s="35"/>
      <c r="J41" s="17">
        <f t="shared" si="8"/>
        <v>0</v>
      </c>
      <c r="K41" s="22"/>
      <c r="L41" s="22"/>
      <c r="M41" s="22"/>
      <c r="N41" s="18"/>
      <c r="O41" s="18"/>
      <c r="P41" s="18"/>
      <c r="Q41" s="18"/>
      <c r="R41" s="18"/>
    </row>
    <row r="42" spans="1:18" s="24" customFormat="1">
      <c r="A42" s="36" t="s">
        <v>8</v>
      </c>
      <c r="B42" s="98">
        <f>B30+B40+B41</f>
        <v>19.760018340826203</v>
      </c>
      <c r="C42" s="99"/>
      <c r="D42" s="98">
        <f>D30+D40+D41</f>
        <v>23.860036681652407</v>
      </c>
      <c r="E42" s="99"/>
      <c r="F42" s="98">
        <f>F30+F40+F41</f>
        <v>21.750025883557292</v>
      </c>
      <c r="G42" s="99"/>
      <c r="H42" s="98">
        <f>H30+H40+H41</f>
        <v>25.90000496711458</v>
      </c>
      <c r="I42" s="2"/>
      <c r="J42" s="17">
        <f t="shared" si="8"/>
        <v>0</v>
      </c>
      <c r="K42" s="18"/>
      <c r="L42" s="18"/>
      <c r="M42" s="18"/>
      <c r="N42" s="18"/>
      <c r="O42" s="18"/>
      <c r="P42" s="18"/>
      <c r="Q42" s="18"/>
      <c r="R42" s="18"/>
    </row>
    <row r="43" spans="1:18" s="24" customFormat="1">
      <c r="A43" s="61"/>
      <c r="B43" s="181"/>
      <c r="C43" s="146"/>
      <c r="D43" s="182"/>
      <c r="E43" s="146"/>
      <c r="F43" s="183"/>
      <c r="G43" s="146"/>
      <c r="H43" s="184"/>
      <c r="I43" s="146"/>
      <c r="J43" s="156"/>
      <c r="K43" s="156"/>
      <c r="L43" s="156"/>
      <c r="M43" s="156"/>
      <c r="N43" s="156"/>
      <c r="O43" s="156"/>
      <c r="P43" s="156"/>
      <c r="Q43" s="156"/>
      <c r="R43" s="156"/>
    </row>
    <row r="44" spans="1:18" s="162" customFormat="1">
      <c r="A44" s="61"/>
      <c r="B44" s="202">
        <v>19.760000000000002</v>
      </c>
      <c r="C44" s="202"/>
      <c r="D44" s="202">
        <v>23.86</v>
      </c>
      <c r="E44" s="203"/>
      <c r="F44" s="204">
        <v>21.75</v>
      </c>
      <c r="G44" s="161"/>
      <c r="H44" s="202">
        <v>25.9</v>
      </c>
      <c r="I44" s="61"/>
      <c r="J44" s="156"/>
    </row>
    <row r="45" spans="1:18" s="61" customFormat="1">
      <c r="A45" s="163" t="s">
        <v>111</v>
      </c>
      <c r="F45" s="145"/>
      <c r="G45" s="146"/>
      <c r="H45" s="145"/>
      <c r="I45" s="146"/>
    </row>
    <row r="46" spans="1:18" s="61" customFormat="1">
      <c r="A46" s="61" t="s">
        <v>110</v>
      </c>
      <c r="J46" s="151">
        <f>SUM(K46:R46)</f>
        <v>0</v>
      </c>
      <c r="K46" s="165"/>
      <c r="L46" s="165"/>
      <c r="M46" s="165"/>
      <c r="N46" s="165"/>
      <c r="O46" s="165"/>
      <c r="P46" s="165"/>
      <c r="Q46" s="165"/>
      <c r="R46" s="165"/>
    </row>
    <row r="47" spans="1:18" s="61" customFormat="1">
      <c r="A47" s="61" t="s">
        <v>107</v>
      </c>
      <c r="J47" s="151">
        <f>SUM(K47:R47)</f>
        <v>0</v>
      </c>
      <c r="K47" s="93"/>
      <c r="L47" s="93"/>
      <c r="M47" s="93"/>
      <c r="N47" s="93"/>
      <c r="O47" s="93"/>
      <c r="P47" s="93"/>
      <c r="Q47" s="93"/>
      <c r="R47" s="93"/>
    </row>
    <row r="48" spans="1:18">
      <c r="F48" s="61"/>
      <c r="G48" s="61"/>
      <c r="H48" s="61"/>
      <c r="I48" s="61"/>
      <c r="J48" s="151"/>
      <c r="K48" s="61"/>
      <c r="L48" s="61"/>
      <c r="M48" s="61"/>
      <c r="N48" s="61"/>
      <c r="O48" s="61"/>
      <c r="P48" s="61"/>
      <c r="Q48" s="61"/>
      <c r="R48" s="61"/>
    </row>
  </sheetData>
  <mergeCells count="12">
    <mergeCell ref="H2:I3"/>
    <mergeCell ref="B4:B9"/>
    <mergeCell ref="C4:C9"/>
    <mergeCell ref="D4:D9"/>
    <mergeCell ref="E4:E9"/>
    <mergeCell ref="F4:F9"/>
    <mergeCell ref="G4:G9"/>
    <mergeCell ref="H4:H9"/>
    <mergeCell ref="I4:I9"/>
    <mergeCell ref="B2:C3"/>
    <mergeCell ref="D2:E3"/>
    <mergeCell ref="F2:G3"/>
  </mergeCells>
  <phoneticPr fontId="3" type="noConversion"/>
  <pageMargins left="0.31496062992125984" right="0.11811023622047245" top="0.15748031496062992" bottom="0.15748031496062992" header="0" footer="0"/>
  <pageSetup paperSize="9" scale="7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48"/>
  <sheetViews>
    <sheetView zoomScale="90" zoomScaleNormal="90" workbookViewId="0">
      <pane xSplit="9" ySplit="14" topLeftCell="X15" activePane="bottomRight" state="frozen"/>
      <selection pane="topRight" activeCell="H1" sqref="H1"/>
      <selection pane="bottomLeft" activeCell="A14" sqref="A14"/>
      <selection pane="bottomRight" activeCell="K1" sqref="K1:AS1048576"/>
    </sheetView>
  </sheetViews>
  <sheetFormatPr defaultRowHeight="12.75"/>
  <cols>
    <col min="1" max="1" width="35.7109375" style="3" customWidth="1"/>
    <col min="2" max="2" width="7" style="3" customWidth="1"/>
    <col min="3" max="3" width="7.140625" style="3" customWidth="1"/>
    <col min="4" max="4" width="7" style="3" customWidth="1"/>
    <col min="5" max="5" width="5.85546875" style="3" customWidth="1"/>
    <col min="6" max="6" width="9.28515625" style="3" customWidth="1"/>
    <col min="7" max="7" width="6" style="3" customWidth="1"/>
    <col min="8" max="8" width="8.42578125" style="3" customWidth="1"/>
    <col min="9" max="9" width="6.42578125" style="3" customWidth="1"/>
    <col min="10" max="10" width="10.85546875" style="58" customWidth="1"/>
    <col min="11" max="11" width="9.140625" style="3"/>
    <col min="12" max="12" width="9.28515625" style="3" customWidth="1"/>
    <col min="13" max="13" width="9.85546875" style="3" customWidth="1"/>
    <col min="14" max="14" width="10.7109375" style="3" customWidth="1"/>
    <col min="15" max="15" width="9.140625" style="3"/>
    <col min="16" max="16" width="11.5703125" style="3" customWidth="1"/>
    <col min="17" max="16384" width="9.140625" style="3"/>
  </cols>
  <sheetData>
    <row r="1" spans="1:29" ht="13.5" customHeight="1">
      <c r="A1" s="39"/>
      <c r="B1" s="39"/>
      <c r="C1" s="39"/>
      <c r="D1" s="39"/>
      <c r="E1" s="39"/>
      <c r="F1" s="1"/>
      <c r="G1" s="38"/>
      <c r="I1" s="35"/>
      <c r="J1" s="35">
        <f>COUNTIF(K1:AC1,"мкр 54")</f>
        <v>0</v>
      </c>
      <c r="K1" s="87"/>
      <c r="L1" s="86"/>
      <c r="M1" s="86"/>
      <c r="N1" s="86"/>
      <c r="O1" s="87"/>
      <c r="P1" s="86"/>
      <c r="Q1" s="86"/>
      <c r="R1" s="86"/>
      <c r="S1" s="87"/>
      <c r="T1" s="86"/>
      <c r="U1" s="86"/>
      <c r="V1" s="86"/>
      <c r="W1" s="86"/>
      <c r="X1" s="86"/>
      <c r="Y1" s="86"/>
      <c r="Z1" s="86"/>
      <c r="AA1" s="86"/>
      <c r="AB1" s="96"/>
      <c r="AC1" s="96"/>
    </row>
    <row r="2" spans="1:29" s="6" customFormat="1" ht="49.5" customHeight="1">
      <c r="A2" s="39"/>
      <c r="B2" s="544" t="s">
        <v>57</v>
      </c>
      <c r="C2" s="545"/>
      <c r="D2" s="544" t="s">
        <v>56</v>
      </c>
      <c r="E2" s="545"/>
      <c r="F2" s="544" t="s">
        <v>57</v>
      </c>
      <c r="G2" s="545"/>
      <c r="H2" s="544" t="s">
        <v>56</v>
      </c>
      <c r="I2" s="545"/>
      <c r="J2" s="56" t="s">
        <v>17</v>
      </c>
      <c r="K2" s="88"/>
      <c r="L2" s="89"/>
      <c r="M2" s="89"/>
      <c r="N2" s="89"/>
      <c r="O2" s="88"/>
      <c r="P2" s="89"/>
      <c r="Q2" s="89"/>
      <c r="R2" s="89"/>
      <c r="S2" s="88"/>
      <c r="T2" s="89"/>
      <c r="U2" s="89"/>
      <c r="V2" s="89"/>
      <c r="W2" s="89"/>
      <c r="X2" s="89"/>
      <c r="Y2" s="89"/>
      <c r="Z2" s="89"/>
      <c r="AA2" s="89"/>
      <c r="AB2" s="97"/>
      <c r="AC2" s="97"/>
    </row>
    <row r="3" spans="1:29" ht="15" customHeight="1">
      <c r="A3" s="11" t="s">
        <v>16</v>
      </c>
      <c r="B3" s="546"/>
      <c r="C3" s="547"/>
      <c r="D3" s="546"/>
      <c r="E3" s="547"/>
      <c r="F3" s="546"/>
      <c r="G3" s="547"/>
      <c r="H3" s="546"/>
      <c r="I3" s="547"/>
      <c r="J3" s="83">
        <f>SUM(K3:AC3)</f>
        <v>0</v>
      </c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69"/>
      <c r="W3" s="13"/>
      <c r="X3" s="13"/>
      <c r="Y3" s="13"/>
      <c r="Z3" s="13"/>
      <c r="AA3" s="13"/>
      <c r="AB3" s="13"/>
      <c r="AC3" s="13"/>
    </row>
    <row r="4" spans="1:29" ht="15" customHeight="1">
      <c r="A4" s="7" t="s">
        <v>14</v>
      </c>
      <c r="B4" s="548" t="s">
        <v>306</v>
      </c>
      <c r="C4" s="549"/>
      <c r="D4" s="548" t="s">
        <v>306</v>
      </c>
      <c r="E4" s="549"/>
      <c r="F4" s="548" t="s">
        <v>307</v>
      </c>
      <c r="G4" s="549"/>
      <c r="H4" s="548" t="s">
        <v>307</v>
      </c>
      <c r="I4" s="549"/>
      <c r="J4" s="83">
        <f t="shared" ref="J4:J10" si="0">SUM(K4:AC4)</f>
        <v>0</v>
      </c>
      <c r="K4" s="59"/>
      <c r="L4" s="279"/>
      <c r="M4" s="279"/>
      <c r="N4" s="279"/>
      <c r="O4" s="59"/>
      <c r="P4" s="59"/>
      <c r="Q4" s="59"/>
      <c r="R4" s="280"/>
      <c r="S4" s="59"/>
      <c r="T4" s="280"/>
      <c r="U4" s="279"/>
      <c r="V4" s="59"/>
      <c r="W4" s="59"/>
      <c r="X4" s="59"/>
      <c r="Y4" s="59"/>
      <c r="Z4" s="59"/>
      <c r="AA4" s="59"/>
      <c r="AB4" s="59"/>
      <c r="AC4" s="59"/>
    </row>
    <row r="5" spans="1:29" ht="15" customHeight="1">
      <c r="A5" s="7" t="s">
        <v>15</v>
      </c>
      <c r="B5" s="548"/>
      <c r="C5" s="549"/>
      <c r="D5" s="548"/>
      <c r="E5" s="549"/>
      <c r="F5" s="548"/>
      <c r="G5" s="549"/>
      <c r="H5" s="548"/>
      <c r="I5" s="549"/>
      <c r="J5" s="83">
        <f t="shared" si="0"/>
        <v>0</v>
      </c>
      <c r="K5" s="59"/>
      <c r="L5" s="279"/>
      <c r="M5" s="279"/>
      <c r="N5" s="279"/>
      <c r="O5" s="59"/>
      <c r="P5" s="59"/>
      <c r="Q5" s="59"/>
      <c r="R5" s="280"/>
      <c r="S5" s="59"/>
      <c r="T5" s="280"/>
      <c r="U5" s="279"/>
      <c r="V5" s="59"/>
      <c r="W5" s="59"/>
      <c r="X5" s="59"/>
      <c r="Y5" s="59"/>
      <c r="Z5" s="59"/>
      <c r="AA5" s="59"/>
      <c r="AB5" s="59"/>
      <c r="AC5" s="59"/>
    </row>
    <row r="6" spans="1:29">
      <c r="A6" s="7" t="s">
        <v>5</v>
      </c>
      <c r="B6" s="548"/>
      <c r="C6" s="549"/>
      <c r="D6" s="548"/>
      <c r="E6" s="549"/>
      <c r="F6" s="548"/>
      <c r="G6" s="549"/>
      <c r="H6" s="548"/>
      <c r="I6" s="549"/>
      <c r="J6" s="84">
        <f t="shared" si="0"/>
        <v>0</v>
      </c>
      <c r="K6" s="57"/>
      <c r="L6" s="77"/>
      <c r="M6" s="77"/>
      <c r="N6" s="77"/>
      <c r="O6" s="57"/>
      <c r="P6" s="8"/>
      <c r="Q6" s="8"/>
      <c r="R6" s="78"/>
      <c r="S6" s="57"/>
      <c r="T6" s="78"/>
      <c r="U6" s="78"/>
      <c r="V6" s="57"/>
      <c r="W6" s="57"/>
      <c r="X6" s="57"/>
      <c r="Y6" s="57"/>
      <c r="Z6" s="57"/>
      <c r="AA6" s="57"/>
      <c r="AB6" s="57"/>
      <c r="AC6" s="57"/>
    </row>
    <row r="7" spans="1:29">
      <c r="A7" s="7" t="s">
        <v>59</v>
      </c>
      <c r="B7" s="548"/>
      <c r="C7" s="549"/>
      <c r="D7" s="548"/>
      <c r="E7" s="549"/>
      <c r="F7" s="548"/>
      <c r="G7" s="549"/>
      <c r="H7" s="548"/>
      <c r="I7" s="549"/>
      <c r="J7" s="84">
        <f t="shared" si="0"/>
        <v>0</v>
      </c>
      <c r="K7" s="57"/>
      <c r="L7" s="77"/>
      <c r="M7" s="77"/>
      <c r="N7" s="77"/>
      <c r="O7" s="57"/>
      <c r="P7" s="8"/>
      <c r="Q7" s="8"/>
      <c r="R7" s="78"/>
      <c r="S7" s="57"/>
      <c r="T7" s="78"/>
      <c r="U7" s="78"/>
      <c r="V7" s="57"/>
      <c r="W7" s="57"/>
      <c r="X7" s="57"/>
      <c r="Y7" s="57"/>
      <c r="Z7" s="57"/>
      <c r="AA7" s="57"/>
      <c r="AB7" s="57"/>
      <c r="AC7" s="57"/>
    </row>
    <row r="8" spans="1:29">
      <c r="A8" s="7" t="s">
        <v>4</v>
      </c>
      <c r="B8" s="548"/>
      <c r="C8" s="549"/>
      <c r="D8" s="548"/>
      <c r="E8" s="549"/>
      <c r="F8" s="548"/>
      <c r="G8" s="549"/>
      <c r="H8" s="548"/>
      <c r="I8" s="549"/>
      <c r="J8" s="84">
        <f t="shared" si="0"/>
        <v>0</v>
      </c>
      <c r="K8" s="57"/>
      <c r="L8" s="63"/>
      <c r="M8" s="63"/>
      <c r="N8" s="63"/>
      <c r="O8" s="57"/>
      <c r="P8" s="8"/>
      <c r="Q8" s="8"/>
      <c r="R8" s="57"/>
      <c r="S8" s="64"/>
      <c r="T8" s="57"/>
      <c r="U8" s="57"/>
      <c r="V8" s="57"/>
      <c r="W8" s="57"/>
      <c r="X8" s="57"/>
      <c r="Y8" s="57"/>
      <c r="Z8" s="57"/>
      <c r="AA8" s="57"/>
      <c r="AB8" s="57"/>
      <c r="AC8" s="57"/>
    </row>
    <row r="9" spans="1:29" s="94" customFormat="1">
      <c r="A9" s="7" t="s">
        <v>104</v>
      </c>
      <c r="B9" s="548"/>
      <c r="C9" s="549"/>
      <c r="D9" s="548"/>
      <c r="E9" s="549"/>
      <c r="F9" s="548"/>
      <c r="G9" s="549"/>
      <c r="H9" s="548"/>
      <c r="I9" s="549"/>
      <c r="J9" s="84"/>
      <c r="K9" s="138"/>
      <c r="L9" s="57"/>
      <c r="M9" s="63"/>
      <c r="N9" s="57"/>
      <c r="O9" s="138"/>
      <c r="P9" s="64"/>
      <c r="S9" s="138"/>
      <c r="T9" s="8"/>
      <c r="U9" s="8"/>
      <c r="V9" s="8"/>
      <c r="W9" s="8"/>
      <c r="X9" s="8"/>
      <c r="Y9" s="8"/>
      <c r="Z9" s="8"/>
      <c r="AA9" s="8"/>
      <c r="AB9" s="8"/>
      <c r="AC9" s="8"/>
    </row>
    <row r="10" spans="1:29" s="94" customFormat="1">
      <c r="A10" s="7" t="s">
        <v>121</v>
      </c>
      <c r="B10" s="152"/>
      <c r="C10" s="153"/>
      <c r="D10" s="152"/>
      <c r="E10" s="153"/>
      <c r="F10" s="152"/>
      <c r="G10" s="153"/>
      <c r="H10" s="152"/>
      <c r="I10" s="153"/>
      <c r="J10" s="84">
        <f t="shared" si="0"/>
        <v>0</v>
      </c>
      <c r="K10" s="137"/>
      <c r="L10" s="57"/>
      <c r="M10" s="57"/>
      <c r="N10" s="57"/>
      <c r="O10" s="137"/>
      <c r="P10" s="57"/>
      <c r="Q10" s="57"/>
      <c r="R10" s="57"/>
      <c r="S10" s="167"/>
      <c r="T10" s="57"/>
      <c r="U10" s="57"/>
      <c r="V10" s="57"/>
      <c r="W10" s="57"/>
      <c r="X10" s="57"/>
      <c r="Y10" s="57"/>
      <c r="Z10" s="57"/>
      <c r="AA10" s="57"/>
      <c r="AB10" s="57"/>
      <c r="AC10" s="57"/>
    </row>
    <row r="11" spans="1:29">
      <c r="A11" s="15" t="s">
        <v>127</v>
      </c>
      <c r="B11" s="15"/>
      <c r="C11" s="195">
        <f>C12+C13+C16</f>
        <v>0.48034807831762139</v>
      </c>
      <c r="D11" s="15"/>
      <c r="E11" s="195">
        <f>E12+E13+E16</f>
        <v>0.48034807831762139</v>
      </c>
      <c r="F11" s="16"/>
      <c r="G11" s="195">
        <f>G12+G13+G16</f>
        <v>0.42977621655899972</v>
      </c>
      <c r="H11" s="80"/>
      <c r="I11" s="195">
        <f>I12+I13+I16</f>
        <v>0.42977621655899972</v>
      </c>
      <c r="J11" s="17">
        <f t="shared" ref="J11:J42" si="1">SUM(K11:AC11)</f>
        <v>0</v>
      </c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</row>
    <row r="12" spans="1:29">
      <c r="A12" s="19" t="str">
        <f>МКД!A12</f>
        <v>Заработная плата (уборка подъездов)</v>
      </c>
      <c r="B12" s="20">
        <f>МКД!B12</f>
        <v>1.24</v>
      </c>
      <c r="C12" s="149">
        <f>B12/B$30</f>
        <v>8.9920232052211738E-2</v>
      </c>
      <c r="D12" s="20">
        <f>B12</f>
        <v>1.24</v>
      </c>
      <c r="E12" s="149">
        <f>D12/D$30</f>
        <v>8.9920232052211738E-2</v>
      </c>
      <c r="F12" s="20">
        <f>МКД!F12</f>
        <v>1.302</v>
      </c>
      <c r="G12" s="149">
        <f t="shared" ref="G12:G28" si="2">F12/F$30</f>
        <v>8.2771527418468965E-2</v>
      </c>
      <c r="H12" s="20">
        <f>F12</f>
        <v>1.302</v>
      </c>
      <c r="I12" s="149">
        <f t="shared" ref="I12:I28" si="3">H12/H$30</f>
        <v>8.2771527418468965E-2</v>
      </c>
      <c r="J12" s="17">
        <f t="shared" si="1"/>
        <v>0</v>
      </c>
      <c r="K12" s="100"/>
      <c r="L12" s="277"/>
      <c r="M12" s="277"/>
      <c r="N12" s="277"/>
      <c r="O12" s="100"/>
      <c r="P12" s="277"/>
      <c r="Q12" s="277"/>
      <c r="R12" s="277"/>
      <c r="S12" s="100"/>
      <c r="T12" s="277"/>
      <c r="U12" s="277"/>
      <c r="V12" s="277"/>
      <c r="W12" s="277"/>
      <c r="X12" s="277"/>
      <c r="Y12" s="277"/>
      <c r="Z12" s="277"/>
      <c r="AA12" s="277"/>
      <c r="AB12" s="277"/>
      <c r="AC12" s="277"/>
    </row>
    <row r="13" spans="1:29">
      <c r="A13" s="19" t="str">
        <f>МКД!A13</f>
        <v>Заработная плата (уборка территории)</v>
      </c>
      <c r="B13" s="20">
        <f>МКД!B13</f>
        <v>1.24</v>
      </c>
      <c r="C13" s="149">
        <f>B13/B$30</f>
        <v>8.9920232052211738E-2</v>
      </c>
      <c r="D13" s="20">
        <f t="shared" ref="D13:D28" si="4">B13</f>
        <v>1.24</v>
      </c>
      <c r="E13" s="149">
        <f>D13/D$30</f>
        <v>8.9920232052211738E-2</v>
      </c>
      <c r="F13" s="20">
        <f>МКД!F13</f>
        <v>1.302</v>
      </c>
      <c r="G13" s="149">
        <f t="shared" si="2"/>
        <v>8.2771527418468965E-2</v>
      </c>
      <c r="H13" s="20">
        <f t="shared" ref="H13:H28" si="5">F13</f>
        <v>1.302</v>
      </c>
      <c r="I13" s="149">
        <f t="shared" si="3"/>
        <v>8.2771527418468965E-2</v>
      </c>
      <c r="J13" s="17">
        <f t="shared" si="1"/>
        <v>0</v>
      </c>
      <c r="K13" s="100"/>
      <c r="L13" s="277"/>
      <c r="M13" s="277"/>
      <c r="N13" s="277"/>
      <c r="O13" s="100"/>
      <c r="P13" s="277"/>
      <c r="Q13" s="277"/>
      <c r="R13" s="277"/>
      <c r="S13" s="100"/>
      <c r="T13" s="277"/>
      <c r="U13" s="277"/>
      <c r="V13" s="277"/>
      <c r="W13" s="277"/>
      <c r="X13" s="277"/>
      <c r="Y13" s="277"/>
      <c r="Z13" s="277"/>
      <c r="AA13" s="277"/>
      <c r="AB13" s="277"/>
      <c r="AC13" s="277"/>
    </row>
    <row r="14" spans="1:29">
      <c r="A14" s="19" t="str">
        <f>МКД!A14</f>
        <v>Содержание придомовой территории (в т.ч.аренда техники)</v>
      </c>
      <c r="B14" s="20">
        <f>МКД!B14</f>
        <v>0.45100000000000001</v>
      </c>
      <c r="C14" s="149">
        <f>B14/B$30</f>
        <v>3.2704858593183464E-2</v>
      </c>
      <c r="D14" s="20">
        <f t="shared" si="4"/>
        <v>0.45100000000000001</v>
      </c>
      <c r="E14" s="149">
        <f>D14/D$30</f>
        <v>3.2704858593183464E-2</v>
      </c>
      <c r="F14" s="20">
        <f>МКД!F14</f>
        <v>0.8747959999999998</v>
      </c>
      <c r="G14" s="149">
        <f t="shared" si="2"/>
        <v>5.5613057680158957E-2</v>
      </c>
      <c r="H14" s="20">
        <f t="shared" si="5"/>
        <v>0.8747959999999998</v>
      </c>
      <c r="I14" s="149">
        <f t="shared" si="3"/>
        <v>5.5613057680158957E-2</v>
      </c>
      <c r="J14" s="17">
        <f t="shared" si="1"/>
        <v>0</v>
      </c>
      <c r="K14" s="100"/>
      <c r="L14" s="277"/>
      <c r="M14" s="277"/>
      <c r="N14" s="277"/>
      <c r="O14" s="100"/>
      <c r="P14" s="277"/>
      <c r="Q14" s="277"/>
      <c r="R14" s="277"/>
      <c r="S14" s="100"/>
      <c r="T14" s="277"/>
      <c r="U14" s="277"/>
      <c r="V14" s="277"/>
      <c r="W14" s="277"/>
      <c r="X14" s="277"/>
      <c r="Y14" s="277"/>
      <c r="Z14" s="277"/>
      <c r="AA14" s="277"/>
      <c r="AB14" s="277"/>
      <c r="AC14" s="277"/>
    </row>
    <row r="15" spans="1:29">
      <c r="A15" s="19" t="str">
        <f>МКД!A15</f>
        <v>Обслуживание контейнерных площадок</v>
      </c>
      <c r="B15" s="20"/>
      <c r="C15" s="149"/>
      <c r="D15" s="20"/>
      <c r="E15" s="149"/>
      <c r="F15" s="20">
        <f>МКД!F15</f>
        <v>0.56000000000000005</v>
      </c>
      <c r="G15" s="149">
        <f t="shared" si="2"/>
        <v>3.5600656954180201E-2</v>
      </c>
      <c r="H15" s="20">
        <f t="shared" si="5"/>
        <v>0.56000000000000005</v>
      </c>
      <c r="I15" s="149">
        <f t="shared" si="3"/>
        <v>3.5600656954180201E-2</v>
      </c>
      <c r="J15" s="17">
        <f t="shared" si="1"/>
        <v>0</v>
      </c>
      <c r="K15" s="100"/>
      <c r="L15" s="277"/>
      <c r="M15" s="277"/>
      <c r="N15" s="277"/>
      <c r="O15" s="100"/>
      <c r="P15" s="277"/>
      <c r="Q15" s="277"/>
      <c r="R15" s="277"/>
      <c r="S15" s="100"/>
      <c r="T15" s="277"/>
      <c r="U15" s="277"/>
      <c r="V15" s="277"/>
      <c r="W15" s="277"/>
      <c r="X15" s="277"/>
      <c r="Y15" s="277"/>
      <c r="Z15" s="277"/>
      <c r="AA15" s="277"/>
      <c r="AB15" s="277"/>
      <c r="AC15" s="277"/>
    </row>
    <row r="16" spans="1:29">
      <c r="A16" s="19" t="str">
        <f>МКД!A16</f>
        <v>Заработная плата (техобслуживание и ремонт)</v>
      </c>
      <c r="B16" s="20">
        <f>МКД!B16</f>
        <v>4.1440000000000001</v>
      </c>
      <c r="C16" s="149">
        <f t="shared" ref="C16:C28" si="6">B16/B$30</f>
        <v>0.30050761421319794</v>
      </c>
      <c r="D16" s="20">
        <f t="shared" si="4"/>
        <v>4.1440000000000001</v>
      </c>
      <c r="E16" s="149">
        <f t="shared" ref="E16:E28" si="7">D16/D$30</f>
        <v>0.30050761421319794</v>
      </c>
      <c r="F16" s="20">
        <f>МКД!F16</f>
        <v>4.1564000000000005</v>
      </c>
      <c r="G16" s="149">
        <f t="shared" si="2"/>
        <v>0.26423316172206179</v>
      </c>
      <c r="H16" s="20">
        <f t="shared" si="5"/>
        <v>4.1564000000000005</v>
      </c>
      <c r="I16" s="149">
        <f t="shared" si="3"/>
        <v>0.26423316172206179</v>
      </c>
      <c r="J16" s="17">
        <f t="shared" si="1"/>
        <v>0</v>
      </c>
      <c r="K16" s="100"/>
      <c r="L16" s="277"/>
      <c r="M16" s="277"/>
      <c r="N16" s="277"/>
      <c r="O16" s="100"/>
      <c r="P16" s="277"/>
      <c r="Q16" s="277"/>
      <c r="R16" s="277"/>
      <c r="S16" s="100"/>
      <c r="T16" s="277"/>
      <c r="U16" s="277"/>
      <c r="V16" s="277"/>
      <c r="W16" s="277"/>
      <c r="X16" s="277"/>
      <c r="Y16" s="277"/>
      <c r="Z16" s="277"/>
      <c r="AA16" s="277"/>
      <c r="AB16" s="277"/>
      <c r="AC16" s="277"/>
    </row>
    <row r="17" spans="1:29">
      <c r="A17" s="19" t="str">
        <f>МКД!A17</f>
        <v>Отчисления от заработной платы</v>
      </c>
      <c r="B17" s="20">
        <f>МКД!B17</f>
        <v>1.99</v>
      </c>
      <c r="C17" s="149">
        <f t="shared" si="6"/>
        <v>0.14430746918056561</v>
      </c>
      <c r="D17" s="20">
        <f t="shared" si="4"/>
        <v>1.99</v>
      </c>
      <c r="E17" s="149">
        <f t="shared" si="7"/>
        <v>0.14430746918056561</v>
      </c>
      <c r="F17" s="20">
        <f>МКД!F17</f>
        <v>2.0416408000000001</v>
      </c>
      <c r="G17" s="149">
        <f t="shared" si="2"/>
        <v>0.1297924174008179</v>
      </c>
      <c r="H17" s="20">
        <f t="shared" si="5"/>
        <v>2.0416408000000001</v>
      </c>
      <c r="I17" s="149">
        <f t="shared" si="3"/>
        <v>0.1297924174008179</v>
      </c>
      <c r="J17" s="17">
        <f t="shared" si="1"/>
        <v>0</v>
      </c>
      <c r="K17" s="100"/>
      <c r="L17" s="277"/>
      <c r="M17" s="277"/>
      <c r="N17" s="277"/>
      <c r="O17" s="100"/>
      <c r="P17" s="277"/>
      <c r="Q17" s="277"/>
      <c r="R17" s="277"/>
      <c r="S17" s="100"/>
      <c r="T17" s="277"/>
      <c r="U17" s="277"/>
      <c r="V17" s="277"/>
      <c r="W17" s="277"/>
      <c r="X17" s="277"/>
      <c r="Y17" s="277"/>
      <c r="Z17" s="277"/>
      <c r="AA17" s="277"/>
      <c r="AB17" s="277"/>
      <c r="AC17" s="277"/>
    </row>
    <row r="18" spans="1:29">
      <c r="A18" s="19" t="str">
        <f>МКД!A18</f>
        <v>Материалы, оборудование, инструменты</v>
      </c>
      <c r="B18" s="20">
        <f>МКД!B18</f>
        <v>1.0449999999999999</v>
      </c>
      <c r="C18" s="149">
        <f t="shared" si="6"/>
        <v>7.5779550398839726E-2</v>
      </c>
      <c r="D18" s="20">
        <f t="shared" si="4"/>
        <v>1.0449999999999999</v>
      </c>
      <c r="E18" s="149">
        <f t="shared" si="7"/>
        <v>7.5779550398839726E-2</v>
      </c>
      <c r="F18" s="20">
        <f>МКД!F18</f>
        <v>1.5026999999999999</v>
      </c>
      <c r="G18" s="149">
        <f t="shared" si="2"/>
        <v>9.5530548580440328E-2</v>
      </c>
      <c r="H18" s="20">
        <f t="shared" si="5"/>
        <v>1.5026999999999999</v>
      </c>
      <c r="I18" s="149">
        <f t="shared" si="3"/>
        <v>9.5530548580440328E-2</v>
      </c>
      <c r="J18" s="17">
        <f t="shared" si="1"/>
        <v>0</v>
      </c>
      <c r="K18" s="100"/>
      <c r="L18" s="277"/>
      <c r="M18" s="277"/>
      <c r="N18" s="277"/>
      <c r="O18" s="100"/>
      <c r="P18" s="277"/>
      <c r="Q18" s="277"/>
      <c r="R18" s="277"/>
      <c r="S18" s="100"/>
      <c r="T18" s="277"/>
      <c r="U18" s="277"/>
      <c r="V18" s="277"/>
      <c r="W18" s="277"/>
      <c r="X18" s="277"/>
      <c r="Y18" s="277"/>
      <c r="Z18" s="277"/>
      <c r="AA18" s="277"/>
      <c r="AB18" s="277"/>
      <c r="AC18" s="277"/>
    </row>
    <row r="19" spans="1:29">
      <c r="A19" s="19" t="str">
        <f>МКД!A19</f>
        <v>Охрана труда</v>
      </c>
      <c r="B19" s="20">
        <f>МКД!B19</f>
        <v>0.12100000000000001</v>
      </c>
      <c r="C19" s="149">
        <f t="shared" si="6"/>
        <v>8.7744742567077601E-3</v>
      </c>
      <c r="D19" s="20">
        <f t="shared" si="4"/>
        <v>0.12100000000000001</v>
      </c>
      <c r="E19" s="149">
        <f t="shared" si="7"/>
        <v>8.7744742567077601E-3</v>
      </c>
      <c r="F19" s="20">
        <f>МКД!F19</f>
        <v>0.12947000000000003</v>
      </c>
      <c r="G19" s="149">
        <f t="shared" si="2"/>
        <v>8.2307447426030553E-3</v>
      </c>
      <c r="H19" s="20">
        <f t="shared" si="5"/>
        <v>0.12947000000000003</v>
      </c>
      <c r="I19" s="149">
        <f t="shared" si="3"/>
        <v>8.2307447426030553E-3</v>
      </c>
      <c r="J19" s="17">
        <f t="shared" si="1"/>
        <v>0</v>
      </c>
      <c r="K19" s="100"/>
      <c r="L19" s="277"/>
      <c r="M19" s="277"/>
      <c r="N19" s="277"/>
      <c r="O19" s="100"/>
      <c r="P19" s="277"/>
      <c r="Q19" s="277"/>
      <c r="R19" s="277"/>
      <c r="S19" s="100"/>
      <c r="T19" s="277"/>
      <c r="U19" s="277"/>
      <c r="V19" s="277"/>
      <c r="W19" s="277"/>
      <c r="X19" s="277"/>
      <c r="Y19" s="277"/>
      <c r="Z19" s="277"/>
      <c r="AA19" s="277"/>
      <c r="AB19" s="277"/>
      <c r="AC19" s="277"/>
    </row>
    <row r="20" spans="1:29">
      <c r="A20" s="19" t="str">
        <f>МКД!A20</f>
        <v>Транспортно-экспедиционные услуги</v>
      </c>
      <c r="B20" s="20">
        <f>МКД!B20</f>
        <v>1.1000000000000001E-2</v>
      </c>
      <c r="C20" s="149">
        <f t="shared" si="6"/>
        <v>7.9767947788252362E-4</v>
      </c>
      <c r="D20" s="20">
        <f t="shared" si="4"/>
        <v>1.1000000000000001E-2</v>
      </c>
      <c r="E20" s="149">
        <f t="shared" si="7"/>
        <v>7.9767947788252362E-4</v>
      </c>
      <c r="F20" s="20">
        <f>МКД!F20</f>
        <v>1.2100000000000001E-2</v>
      </c>
      <c r="G20" s="149">
        <f t="shared" si="2"/>
        <v>7.6922848061710802E-4</v>
      </c>
      <c r="H20" s="20">
        <f t="shared" si="5"/>
        <v>1.2100000000000001E-2</v>
      </c>
      <c r="I20" s="149">
        <f t="shared" si="3"/>
        <v>7.6922848061710802E-4</v>
      </c>
      <c r="J20" s="17">
        <f t="shared" si="1"/>
        <v>0</v>
      </c>
      <c r="K20" s="100"/>
      <c r="L20" s="277"/>
      <c r="M20" s="277"/>
      <c r="N20" s="277"/>
      <c r="O20" s="100"/>
      <c r="P20" s="277"/>
      <c r="Q20" s="277"/>
      <c r="R20" s="277"/>
      <c r="S20" s="100"/>
      <c r="T20" s="277"/>
      <c r="U20" s="277"/>
      <c r="V20" s="277"/>
      <c r="W20" s="277"/>
      <c r="X20" s="277"/>
      <c r="Y20" s="277"/>
      <c r="Z20" s="277"/>
      <c r="AA20" s="277"/>
      <c r="AB20" s="277"/>
      <c r="AC20" s="277"/>
    </row>
    <row r="21" spans="1:29">
      <c r="A21" s="19" t="str">
        <f>МКД!A21</f>
        <v>Аварийно-диспетчерское  обслуживание (по договору подряда)</v>
      </c>
      <c r="B21" s="20">
        <f>МКД!B21</f>
        <v>0.22000000000000003</v>
      </c>
      <c r="C21" s="149">
        <f t="shared" si="6"/>
        <v>1.5953589557650472E-2</v>
      </c>
      <c r="D21" s="20">
        <f t="shared" si="4"/>
        <v>0.22000000000000003</v>
      </c>
      <c r="E21" s="149">
        <f t="shared" si="7"/>
        <v>1.5953589557650472E-2</v>
      </c>
      <c r="F21" s="20">
        <f>МКД!F21</f>
        <v>0.11</v>
      </c>
      <c r="G21" s="149">
        <f t="shared" si="2"/>
        <v>6.9929861874282531E-3</v>
      </c>
      <c r="H21" s="20">
        <f t="shared" si="5"/>
        <v>0.11</v>
      </c>
      <c r="I21" s="149">
        <f t="shared" si="3"/>
        <v>6.9929861874282531E-3</v>
      </c>
      <c r="J21" s="17">
        <f t="shared" si="1"/>
        <v>0</v>
      </c>
      <c r="K21" s="100"/>
      <c r="L21" s="277"/>
      <c r="M21" s="277"/>
      <c r="N21" s="277"/>
      <c r="O21" s="100"/>
      <c r="P21" s="277"/>
      <c r="Q21" s="277"/>
      <c r="R21" s="277"/>
      <c r="S21" s="100"/>
      <c r="T21" s="277"/>
      <c r="U21" s="277"/>
      <c r="V21" s="277"/>
      <c r="W21" s="277"/>
      <c r="X21" s="277"/>
      <c r="Y21" s="277"/>
      <c r="Z21" s="277"/>
      <c r="AA21" s="277"/>
      <c r="AB21" s="277"/>
      <c r="AC21" s="277"/>
    </row>
    <row r="22" spans="1:29">
      <c r="A22" s="19" t="str">
        <f>МКД!A22</f>
        <v>Дератизация, дезинсекция (по договору подряда)</v>
      </c>
      <c r="B22" s="20">
        <f>МКД!B22</f>
        <v>4.2000000000000003E-2</v>
      </c>
      <c r="C22" s="149">
        <f t="shared" si="6"/>
        <v>3.0456852791878172E-3</v>
      </c>
      <c r="D22" s="20">
        <f t="shared" si="4"/>
        <v>4.2000000000000003E-2</v>
      </c>
      <c r="E22" s="149">
        <f t="shared" si="7"/>
        <v>3.0456852791878172E-3</v>
      </c>
      <c r="F22" s="20">
        <f>МКД!F22</f>
        <v>4.4940000000000008E-2</v>
      </c>
      <c r="G22" s="149">
        <f t="shared" si="2"/>
        <v>2.8569527205729614E-3</v>
      </c>
      <c r="H22" s="20">
        <f t="shared" si="5"/>
        <v>4.4940000000000008E-2</v>
      </c>
      <c r="I22" s="149">
        <f t="shared" si="3"/>
        <v>2.8569527205729614E-3</v>
      </c>
      <c r="J22" s="17">
        <f t="shared" si="1"/>
        <v>0</v>
      </c>
      <c r="K22" s="100"/>
      <c r="L22" s="277"/>
      <c r="M22" s="277"/>
      <c r="N22" s="277"/>
      <c r="O22" s="100"/>
      <c r="P22" s="277"/>
      <c r="Q22" s="277"/>
      <c r="R22" s="277"/>
      <c r="S22" s="100"/>
      <c r="T22" s="277"/>
      <c r="U22" s="277"/>
      <c r="V22" s="277"/>
      <c r="W22" s="277"/>
      <c r="X22" s="277"/>
      <c r="Y22" s="277"/>
      <c r="Z22" s="277"/>
      <c r="AA22" s="277"/>
      <c r="AB22" s="277"/>
      <c r="AC22" s="277"/>
    </row>
    <row r="23" spans="1:29">
      <c r="A23" s="19" t="str">
        <f>МКД!A23</f>
        <v>Обследование тех.сост. АПС и ДУ (по договору подряда)</v>
      </c>
      <c r="B23" s="20">
        <f>МКД!B23</f>
        <v>0.22000000000000003</v>
      </c>
      <c r="C23" s="149">
        <f t="shared" si="6"/>
        <v>1.5953589557650472E-2</v>
      </c>
      <c r="D23" s="20">
        <f t="shared" si="4"/>
        <v>0.22000000000000003</v>
      </c>
      <c r="E23" s="149">
        <f t="shared" si="7"/>
        <v>1.5953589557650472E-2</v>
      </c>
      <c r="F23" s="20">
        <f>МКД!F23</f>
        <v>0.35099999999999998</v>
      </c>
      <c r="G23" s="149">
        <f t="shared" si="2"/>
        <v>2.2313983198066517E-2</v>
      </c>
      <c r="H23" s="20">
        <f t="shared" si="5"/>
        <v>0.35099999999999998</v>
      </c>
      <c r="I23" s="149">
        <f t="shared" si="3"/>
        <v>2.2313983198066517E-2</v>
      </c>
      <c r="J23" s="17">
        <f t="shared" si="1"/>
        <v>0</v>
      </c>
      <c r="K23" s="100"/>
      <c r="L23" s="277"/>
      <c r="M23" s="277"/>
      <c r="N23" s="277"/>
      <c r="O23" s="100"/>
      <c r="P23" s="277"/>
      <c r="Q23" s="277"/>
      <c r="R23" s="277"/>
      <c r="S23" s="100"/>
      <c r="T23" s="277"/>
      <c r="U23" s="277"/>
      <c r="V23" s="277"/>
      <c r="W23" s="277"/>
      <c r="X23" s="277"/>
      <c r="Y23" s="277"/>
      <c r="Z23" s="277"/>
      <c r="AA23" s="277"/>
      <c r="AB23" s="277"/>
      <c r="AC23" s="277"/>
    </row>
    <row r="24" spans="1:29">
      <c r="A24" s="19" t="str">
        <f>МКД!A24</f>
        <v xml:space="preserve">Обслуживание и поверка ОПУ </v>
      </c>
      <c r="B24" s="20">
        <f>МКД!B24</f>
        <v>0.23</v>
      </c>
      <c r="C24" s="149">
        <f t="shared" si="6"/>
        <v>1.6678752719361856E-2</v>
      </c>
      <c r="D24" s="20">
        <f t="shared" si="4"/>
        <v>0.23</v>
      </c>
      <c r="E24" s="149">
        <f t="shared" si="7"/>
        <v>1.6678752719361856E-2</v>
      </c>
      <c r="F24" s="20">
        <f>МКД!F24</f>
        <v>0.25</v>
      </c>
      <c r="G24" s="149">
        <f t="shared" si="2"/>
        <v>1.5893150425973303E-2</v>
      </c>
      <c r="H24" s="20">
        <f t="shared" si="5"/>
        <v>0.25</v>
      </c>
      <c r="I24" s="149">
        <f t="shared" si="3"/>
        <v>1.5893150425973303E-2</v>
      </c>
      <c r="J24" s="17">
        <f t="shared" si="1"/>
        <v>0</v>
      </c>
      <c r="K24" s="100"/>
      <c r="L24" s="277"/>
      <c r="M24" s="277"/>
      <c r="N24" s="277"/>
      <c r="O24" s="100"/>
      <c r="P24" s="277"/>
      <c r="Q24" s="277"/>
      <c r="R24" s="277"/>
      <c r="S24" s="100"/>
      <c r="T24" s="277"/>
      <c r="U24" s="277"/>
      <c r="V24" s="277"/>
      <c r="W24" s="277"/>
      <c r="X24" s="277"/>
      <c r="Y24" s="277"/>
      <c r="Z24" s="277"/>
      <c r="AA24" s="277"/>
      <c r="AB24" s="277"/>
      <c r="AC24" s="277"/>
    </row>
    <row r="25" spans="1:29">
      <c r="A25" s="19" t="str">
        <f>МКД!A25</f>
        <v>Прочие услуги</v>
      </c>
      <c r="B25" s="20">
        <f>МКД!B25</f>
        <v>0.13200000000000001</v>
      </c>
      <c r="C25" s="149">
        <f t="shared" si="6"/>
        <v>9.5721537345902826E-3</v>
      </c>
      <c r="D25" s="20">
        <f t="shared" si="4"/>
        <v>0.13200000000000001</v>
      </c>
      <c r="E25" s="149">
        <f t="shared" si="7"/>
        <v>9.5721537345902826E-3</v>
      </c>
      <c r="F25" s="20">
        <f>МКД!F25</f>
        <v>0.14520000000000002</v>
      </c>
      <c r="G25" s="149">
        <f t="shared" si="2"/>
        <v>9.2307417674052962E-3</v>
      </c>
      <c r="H25" s="20">
        <f t="shared" si="5"/>
        <v>0.14520000000000002</v>
      </c>
      <c r="I25" s="149">
        <f t="shared" si="3"/>
        <v>9.2307417674052962E-3</v>
      </c>
      <c r="J25" s="17">
        <f t="shared" si="1"/>
        <v>0</v>
      </c>
      <c r="K25" s="100"/>
      <c r="L25" s="277"/>
      <c r="M25" s="277"/>
      <c r="N25" s="277"/>
      <c r="O25" s="100"/>
      <c r="P25" s="277"/>
      <c r="Q25" s="277"/>
      <c r="R25" s="277"/>
      <c r="S25" s="100"/>
      <c r="T25" s="277"/>
      <c r="U25" s="277"/>
      <c r="V25" s="277"/>
      <c r="W25" s="277"/>
      <c r="X25" s="277"/>
      <c r="Y25" s="277"/>
      <c r="Z25" s="277"/>
      <c r="AA25" s="277"/>
      <c r="AB25" s="277"/>
      <c r="AC25" s="277"/>
    </row>
    <row r="26" spans="1:29">
      <c r="A26" s="19" t="str">
        <f>МКД!A26</f>
        <v>Банковские расходы</v>
      </c>
      <c r="B26" s="20">
        <f>МКД!B26</f>
        <v>0.627</v>
      </c>
      <c r="C26" s="149">
        <f t="shared" si="6"/>
        <v>4.5467730239303839E-2</v>
      </c>
      <c r="D26" s="20">
        <f t="shared" si="4"/>
        <v>0.627</v>
      </c>
      <c r="E26" s="149">
        <f t="shared" si="7"/>
        <v>4.5467730239303839E-2</v>
      </c>
      <c r="F26" s="20">
        <f>МКД!F26</f>
        <v>0.6070000000000001</v>
      </c>
      <c r="G26" s="149">
        <f t="shared" si="2"/>
        <v>3.8588569234263188E-2</v>
      </c>
      <c r="H26" s="20">
        <f t="shared" si="5"/>
        <v>0.6070000000000001</v>
      </c>
      <c r="I26" s="149">
        <f t="shared" si="3"/>
        <v>3.8588569234263188E-2</v>
      </c>
      <c r="J26" s="17">
        <f t="shared" si="1"/>
        <v>0</v>
      </c>
      <c r="K26" s="100"/>
      <c r="L26" s="277"/>
      <c r="M26" s="277"/>
      <c r="N26" s="277"/>
      <c r="O26" s="100"/>
      <c r="P26" s="277"/>
      <c r="Q26" s="277"/>
      <c r="R26" s="277"/>
      <c r="S26" s="100"/>
      <c r="T26" s="277"/>
      <c r="U26" s="277"/>
      <c r="V26" s="277"/>
      <c r="W26" s="277"/>
      <c r="X26" s="277"/>
      <c r="Y26" s="277"/>
      <c r="Z26" s="277"/>
      <c r="AA26" s="277"/>
      <c r="AB26" s="277"/>
      <c r="AC26" s="277"/>
    </row>
    <row r="27" spans="1:29">
      <c r="A27" s="19" t="str">
        <f>МКД!A27</f>
        <v>Налоги</v>
      </c>
      <c r="B27" s="20">
        <f>МКД!B27</f>
        <v>0.69799999999999995</v>
      </c>
      <c r="C27" s="149">
        <f t="shared" si="6"/>
        <v>5.0616388687454668E-2</v>
      </c>
      <c r="D27" s="20">
        <f t="shared" si="4"/>
        <v>0.69799999999999995</v>
      </c>
      <c r="E27" s="149">
        <f t="shared" si="7"/>
        <v>5.0616388687454668E-2</v>
      </c>
      <c r="F27" s="20">
        <f>МКД!F27</f>
        <v>0.76780000000000004</v>
      </c>
      <c r="G27" s="149">
        <f t="shared" si="2"/>
        <v>4.8811043588249212E-2</v>
      </c>
      <c r="H27" s="20">
        <f t="shared" si="5"/>
        <v>0.76780000000000004</v>
      </c>
      <c r="I27" s="149">
        <f t="shared" si="3"/>
        <v>4.8811043588249212E-2</v>
      </c>
      <c r="J27" s="17">
        <f t="shared" si="1"/>
        <v>0</v>
      </c>
      <c r="K27" s="100"/>
      <c r="L27" s="277"/>
      <c r="M27" s="277"/>
      <c r="N27" s="277"/>
      <c r="O27" s="100"/>
      <c r="P27" s="277"/>
      <c r="Q27" s="277"/>
      <c r="R27" s="277"/>
      <c r="S27" s="100"/>
      <c r="T27" s="277"/>
      <c r="U27" s="277"/>
      <c r="V27" s="277"/>
      <c r="W27" s="277"/>
      <c r="X27" s="277"/>
      <c r="Y27" s="277"/>
      <c r="Z27" s="277"/>
      <c r="AA27" s="277"/>
      <c r="AB27" s="277"/>
      <c r="AC27" s="277"/>
    </row>
    <row r="28" spans="1:29">
      <c r="A28" s="19" t="str">
        <f>МКД!A28</f>
        <v>Расходы на управление</v>
      </c>
      <c r="B28" s="20">
        <f>МКД!B28</f>
        <v>1.379</v>
      </c>
      <c r="C28" s="149">
        <f t="shared" si="6"/>
        <v>9.9999999999999992E-2</v>
      </c>
      <c r="D28" s="20">
        <f t="shared" si="4"/>
        <v>1.379</v>
      </c>
      <c r="E28" s="149">
        <f t="shared" si="7"/>
        <v>9.9999999999999992E-2</v>
      </c>
      <c r="F28" s="20">
        <f>МКД!F28</f>
        <v>1.5730000000000002</v>
      </c>
      <c r="G28" s="149">
        <f t="shared" si="2"/>
        <v>9.9999702480224037E-2</v>
      </c>
      <c r="H28" s="20">
        <f t="shared" si="5"/>
        <v>1.5730000000000002</v>
      </c>
      <c r="I28" s="149">
        <f t="shared" si="3"/>
        <v>9.9999702480224037E-2</v>
      </c>
      <c r="J28" s="17">
        <f t="shared" si="1"/>
        <v>0</v>
      </c>
      <c r="K28" s="100"/>
      <c r="L28" s="277"/>
      <c r="M28" s="277"/>
      <c r="N28" s="277"/>
      <c r="O28" s="100"/>
      <c r="P28" s="277"/>
      <c r="Q28" s="277"/>
      <c r="R28" s="277"/>
      <c r="S28" s="100"/>
      <c r="T28" s="277"/>
      <c r="U28" s="277"/>
      <c r="V28" s="277"/>
      <c r="W28" s="277"/>
      <c r="X28" s="277"/>
      <c r="Y28" s="277"/>
      <c r="Z28" s="277"/>
      <c r="AA28" s="277"/>
      <c r="AB28" s="277"/>
      <c r="AC28" s="277"/>
    </row>
    <row r="29" spans="1:29">
      <c r="A29" s="201"/>
      <c r="B29" s="20"/>
      <c r="C29" s="21"/>
      <c r="D29" s="20"/>
      <c r="E29" s="21"/>
      <c r="F29" s="20"/>
      <c r="G29" s="21"/>
      <c r="H29" s="20"/>
      <c r="I29" s="21"/>
      <c r="J29" s="17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</row>
    <row r="30" spans="1:29">
      <c r="A30" s="23" t="s">
        <v>0</v>
      </c>
      <c r="B30" s="107">
        <f>SUM(B12:B28)</f>
        <v>13.790000000000001</v>
      </c>
      <c r="C30" s="21">
        <f>B30/B$30</f>
        <v>1</v>
      </c>
      <c r="D30" s="107">
        <f>SUM(D12:D28)</f>
        <v>13.790000000000001</v>
      </c>
      <c r="E30" s="21">
        <f>D30/D$30</f>
        <v>1</v>
      </c>
      <c r="F30" s="107">
        <f>SUM(F12:F28)</f>
        <v>15.7300468</v>
      </c>
      <c r="G30" s="21">
        <f>F30/F$30</f>
        <v>1</v>
      </c>
      <c r="H30" s="107">
        <f>SUM(H12:H28)</f>
        <v>15.7300468</v>
      </c>
      <c r="I30" s="21">
        <f>H30/H$30</f>
        <v>1</v>
      </c>
      <c r="J30" s="17"/>
      <c r="K30" s="176"/>
      <c r="L30" s="176"/>
      <c r="M30" s="176"/>
      <c r="N30" s="176"/>
      <c r="O30" s="176"/>
      <c r="P30" s="176"/>
      <c r="Q30" s="176"/>
      <c r="R30" s="176"/>
      <c r="S30" s="176"/>
      <c r="T30" s="176"/>
      <c r="U30" s="176"/>
      <c r="V30" s="176"/>
      <c r="W30" s="176"/>
      <c r="X30" s="176"/>
      <c r="Y30" s="176"/>
      <c r="Z30" s="176"/>
      <c r="AA30" s="176"/>
      <c r="AB30" s="176"/>
      <c r="AC30" s="176"/>
    </row>
    <row r="31" spans="1:29">
      <c r="A31" s="26"/>
      <c r="B31" s="196">
        <v>13.79</v>
      </c>
      <c r="C31" s="197"/>
      <c r="D31" s="196">
        <v>13.79</v>
      </c>
      <c r="E31" s="197"/>
      <c r="F31" s="196">
        <v>15.73</v>
      </c>
      <c r="G31" s="198"/>
      <c r="H31" s="196">
        <v>15.73</v>
      </c>
      <c r="I31" s="21"/>
      <c r="J31" s="17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</row>
    <row r="32" spans="1:29">
      <c r="A32" s="19"/>
      <c r="B32" s="20">
        <f>B30-B31</f>
        <v>0</v>
      </c>
      <c r="C32" s="21"/>
      <c r="D32" s="20">
        <f>D30-D31</f>
        <v>0</v>
      </c>
      <c r="E32" s="21"/>
      <c r="F32" s="20">
        <f t="shared" ref="F32" si="8">F30-F31</f>
        <v>4.6799999999791453E-5</v>
      </c>
      <c r="G32" s="21"/>
      <c r="H32" s="20">
        <f t="shared" ref="H32" si="9">H30-H31</f>
        <v>4.6799999999791453E-5</v>
      </c>
      <c r="I32" s="21"/>
      <c r="J32" s="17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</row>
    <row r="33" spans="1:29">
      <c r="A33" s="29" t="s">
        <v>18</v>
      </c>
      <c r="B33" s="30"/>
      <c r="C33" s="30"/>
      <c r="D33" s="79"/>
      <c r="E33" s="30"/>
      <c r="F33" s="30"/>
      <c r="G33" s="30"/>
      <c r="H33" s="150"/>
      <c r="I33" s="30"/>
      <c r="J33" s="17">
        <f t="shared" si="1"/>
        <v>0</v>
      </c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</row>
    <row r="34" spans="1:29" ht="38.25">
      <c r="A34" s="115" t="s">
        <v>101</v>
      </c>
      <c r="B34" s="32">
        <f>МКД!B34</f>
        <v>0.59554000000000007</v>
      </c>
      <c r="C34" s="21">
        <f t="shared" ref="C34:C40" si="10">B34/B$40</f>
        <v>0.14525300876580757</v>
      </c>
      <c r="D34" s="32">
        <f>МКД!D34</f>
        <v>1.1910800000000001</v>
      </c>
      <c r="E34" s="21">
        <f t="shared" ref="E34:E40" si="11">D34/D$40</f>
        <v>0.14525300876580757</v>
      </c>
      <c r="F34" s="32">
        <f>МКД!F34</f>
        <v>0.60275558800000006</v>
      </c>
      <c r="G34" s="21">
        <f t="shared" ref="G34:G40" si="12">F34/F$40</f>
        <v>0.14524304240187361</v>
      </c>
      <c r="H34" s="32">
        <f>МКД!H34</f>
        <v>1.2055111760000001</v>
      </c>
      <c r="I34" s="21">
        <f t="shared" ref="I34:I40" si="13">H34/H$40</f>
        <v>0.14524304240187361</v>
      </c>
      <c r="J34" s="17">
        <f t="shared" si="1"/>
        <v>0</v>
      </c>
      <c r="K34" s="100"/>
      <c r="L34" s="277"/>
      <c r="M34" s="277"/>
      <c r="N34" s="277"/>
      <c r="O34" s="100"/>
      <c r="P34" s="277"/>
      <c r="Q34" s="277"/>
      <c r="R34" s="277"/>
      <c r="S34" s="100"/>
      <c r="T34" s="277"/>
      <c r="U34" s="277"/>
      <c r="V34" s="277"/>
      <c r="W34" s="277"/>
      <c r="X34" s="277"/>
      <c r="Y34" s="277"/>
      <c r="Z34" s="277"/>
      <c r="AA34" s="277"/>
      <c r="AB34" s="277"/>
      <c r="AC34" s="277"/>
    </row>
    <row r="35" spans="1:29" ht="25.5">
      <c r="A35" s="115" t="s">
        <v>102</v>
      </c>
      <c r="B35" s="32">
        <f>МКД!B35</f>
        <v>2.6394000000000002</v>
      </c>
      <c r="C35" s="21">
        <f t="shared" si="10"/>
        <v>0.64375321781319894</v>
      </c>
      <c r="D35" s="32">
        <f>МКД!D35</f>
        <v>5.2788000000000004</v>
      </c>
      <c r="E35" s="21">
        <f t="shared" si="11"/>
        <v>0.64375321781319894</v>
      </c>
      <c r="F35" s="32">
        <f>МКД!F35</f>
        <v>1.5200006800000001</v>
      </c>
      <c r="G35" s="21">
        <f t="shared" si="12"/>
        <v>0.36626707012149129</v>
      </c>
      <c r="H35" s="32">
        <f>МКД!H35</f>
        <v>3.0400013600000002</v>
      </c>
      <c r="I35" s="21">
        <f t="shared" si="13"/>
        <v>0.36626707012149129</v>
      </c>
      <c r="J35" s="17">
        <f t="shared" si="1"/>
        <v>0</v>
      </c>
      <c r="K35" s="100"/>
      <c r="L35" s="277"/>
      <c r="M35" s="277"/>
      <c r="N35" s="277"/>
      <c r="O35" s="100"/>
      <c r="P35" s="277"/>
      <c r="Q35" s="277"/>
      <c r="R35" s="277"/>
      <c r="S35" s="100"/>
      <c r="T35" s="277"/>
      <c r="U35" s="277"/>
      <c r="V35" s="277"/>
      <c r="W35" s="277"/>
      <c r="X35" s="277"/>
      <c r="Y35" s="277"/>
      <c r="Z35" s="277"/>
      <c r="AA35" s="277"/>
      <c r="AB35" s="277"/>
      <c r="AC35" s="277"/>
    </row>
    <row r="36" spans="1:29">
      <c r="A36" s="115" t="s">
        <v>49</v>
      </c>
      <c r="B36" s="32">
        <f>МКД!B36</f>
        <v>0.68769999999999998</v>
      </c>
      <c r="C36" s="21">
        <f t="shared" si="10"/>
        <v>0.16773095699406565</v>
      </c>
      <c r="D36" s="32">
        <f>МКД!D36</f>
        <v>1.3754</v>
      </c>
      <c r="E36" s="21">
        <f t="shared" si="11"/>
        <v>0.16773095699406565</v>
      </c>
      <c r="F36" s="32">
        <f>МКД!F36</f>
        <v>0.69608994000000002</v>
      </c>
      <c r="G36" s="21">
        <f t="shared" si="12"/>
        <v>0.16773336105668363</v>
      </c>
      <c r="H36" s="32">
        <f>МКД!H36</f>
        <v>1.39217988</v>
      </c>
      <c r="I36" s="21">
        <f t="shared" si="13"/>
        <v>0.16773336105668363</v>
      </c>
      <c r="J36" s="17">
        <f t="shared" si="1"/>
        <v>0</v>
      </c>
      <c r="K36" s="100"/>
      <c r="L36" s="277"/>
      <c r="M36" s="277"/>
      <c r="N36" s="277"/>
      <c r="O36" s="100"/>
      <c r="P36" s="277"/>
      <c r="Q36" s="277"/>
      <c r="R36" s="277"/>
      <c r="S36" s="100"/>
      <c r="T36" s="277"/>
      <c r="U36" s="277"/>
      <c r="V36" s="277"/>
      <c r="W36" s="277"/>
      <c r="X36" s="277"/>
      <c r="Y36" s="277"/>
      <c r="Z36" s="277"/>
      <c r="AA36" s="277"/>
      <c r="AB36" s="277"/>
      <c r="AC36" s="277"/>
    </row>
    <row r="37" spans="1:29" ht="25.5">
      <c r="A37" s="115" t="s">
        <v>103</v>
      </c>
      <c r="B37" s="32">
        <f>МКД!B37</f>
        <v>0.12100000000000001</v>
      </c>
      <c r="C37" s="21">
        <f t="shared" si="10"/>
        <v>2.9512063103507263E-2</v>
      </c>
      <c r="D37" s="32">
        <f>МКД!D37</f>
        <v>0.24200000000000002</v>
      </c>
      <c r="E37" s="21">
        <f t="shared" si="11"/>
        <v>2.9512063103507263E-2</v>
      </c>
      <c r="F37" s="32">
        <f>МКД!F37</f>
        <v>0.12247620000000001</v>
      </c>
      <c r="G37" s="21">
        <f t="shared" si="12"/>
        <v>2.9512486095475819E-2</v>
      </c>
      <c r="H37" s="32">
        <f>МКД!H37</f>
        <v>0.24495240000000001</v>
      </c>
      <c r="I37" s="21">
        <f t="shared" si="13"/>
        <v>2.9512486095475819E-2</v>
      </c>
      <c r="J37" s="17">
        <f t="shared" si="1"/>
        <v>0</v>
      </c>
      <c r="K37" s="100"/>
      <c r="L37" s="277"/>
      <c r="M37" s="277"/>
      <c r="N37" s="277"/>
      <c r="O37" s="100"/>
      <c r="P37" s="277"/>
      <c r="Q37" s="277"/>
      <c r="R37" s="277"/>
      <c r="S37" s="100"/>
      <c r="T37" s="277"/>
      <c r="U37" s="277"/>
      <c r="V37" s="277"/>
      <c r="W37" s="277"/>
      <c r="X37" s="277"/>
      <c r="Y37" s="277"/>
      <c r="Z37" s="277"/>
      <c r="AA37" s="277"/>
      <c r="AB37" s="277"/>
      <c r="AC37" s="277"/>
    </row>
    <row r="38" spans="1:29" s="27" customFormat="1">
      <c r="A38" s="157" t="s">
        <v>2</v>
      </c>
      <c r="B38" s="158">
        <f>МКД!B38</f>
        <v>4.7826003780862998E-2</v>
      </c>
      <c r="C38" s="159">
        <f t="shared" si="10"/>
        <v>1.1664826789829798E-2</v>
      </c>
      <c r="D38" s="158">
        <f>МКД!D38</f>
        <v>9.5652007561725996E-2</v>
      </c>
      <c r="E38" s="159">
        <f t="shared" si="11"/>
        <v>1.1664826789829798E-2</v>
      </c>
      <c r="F38" s="158">
        <f>МКД!F38</f>
        <v>1.2</v>
      </c>
      <c r="G38" s="159">
        <f t="shared" si="12"/>
        <v>0.28915808389361347</v>
      </c>
      <c r="H38" s="158">
        <f>МКД!H38</f>
        <v>2.4</v>
      </c>
      <c r="I38" s="159">
        <f t="shared" si="13"/>
        <v>0.28915808389361347</v>
      </c>
      <c r="J38" s="17">
        <f t="shared" si="1"/>
        <v>0</v>
      </c>
      <c r="K38" s="100"/>
      <c r="L38" s="277"/>
      <c r="M38" s="277"/>
      <c r="N38" s="277"/>
      <c r="O38" s="100"/>
      <c r="P38" s="277"/>
      <c r="Q38" s="277"/>
      <c r="R38" s="277"/>
      <c r="S38" s="100"/>
      <c r="T38" s="277"/>
      <c r="U38" s="277"/>
      <c r="V38" s="277"/>
      <c r="W38" s="277"/>
      <c r="X38" s="277"/>
      <c r="Y38" s="277"/>
      <c r="Z38" s="277"/>
      <c r="AA38" s="277"/>
      <c r="AB38" s="277"/>
      <c r="AC38" s="277"/>
    </row>
    <row r="39" spans="1:29" s="27" customFormat="1">
      <c r="A39" s="157" t="s">
        <v>1</v>
      </c>
      <c r="B39" s="158">
        <f>МКД!B39</f>
        <v>8.5523370453369531E-3</v>
      </c>
      <c r="C39" s="160">
        <f t="shared" si="10"/>
        <v>2.085926533590471E-3</v>
      </c>
      <c r="D39" s="158">
        <f>МКД!D39</f>
        <v>1.7104674090673906E-2</v>
      </c>
      <c r="E39" s="160">
        <f t="shared" si="11"/>
        <v>2.085926533590471E-3</v>
      </c>
      <c r="F39" s="158">
        <f>МКД!F39</f>
        <v>8.6566755572900639E-3</v>
      </c>
      <c r="G39" s="160">
        <f t="shared" si="12"/>
        <v>2.0859564308622278E-3</v>
      </c>
      <c r="H39" s="158">
        <f>МКД!H39</f>
        <v>1.7313351114580128E-2</v>
      </c>
      <c r="I39" s="160">
        <f t="shared" si="13"/>
        <v>2.0859564308622278E-3</v>
      </c>
      <c r="J39" s="17">
        <f t="shared" si="1"/>
        <v>0</v>
      </c>
      <c r="K39" s="100"/>
      <c r="L39" s="277"/>
      <c r="M39" s="277"/>
      <c r="N39" s="277"/>
      <c r="O39" s="100"/>
      <c r="P39" s="277"/>
      <c r="Q39" s="277"/>
      <c r="R39" s="277"/>
      <c r="S39" s="100"/>
      <c r="T39" s="277"/>
      <c r="U39" s="277"/>
      <c r="V39" s="277"/>
      <c r="W39" s="277"/>
      <c r="X39" s="277"/>
      <c r="Y39" s="277"/>
      <c r="Z39" s="277"/>
      <c r="AA39" s="277"/>
      <c r="AB39" s="277"/>
      <c r="AC39" s="277"/>
    </row>
    <row r="40" spans="1:29" s="27" customFormat="1">
      <c r="A40" s="34" t="s">
        <v>0</v>
      </c>
      <c r="B40" s="28">
        <f>SUM(B34:B39)</f>
        <v>4.1000183408262014</v>
      </c>
      <c r="C40" s="21">
        <f t="shared" si="10"/>
        <v>1</v>
      </c>
      <c r="D40" s="28">
        <f>SUM(D34:D39)</f>
        <v>8.2000366816524028</v>
      </c>
      <c r="E40" s="21">
        <f t="shared" si="11"/>
        <v>1</v>
      </c>
      <c r="F40" s="28">
        <f>SUM(F34:F39)</f>
        <v>4.1499790835572901</v>
      </c>
      <c r="G40" s="21">
        <f t="shared" si="12"/>
        <v>1</v>
      </c>
      <c r="H40" s="28">
        <f>SUM(H34:H39)</f>
        <v>8.2999581671145801</v>
      </c>
      <c r="I40" s="21">
        <f t="shared" si="13"/>
        <v>1</v>
      </c>
      <c r="J40" s="17"/>
      <c r="K40" s="176"/>
      <c r="L40" s="14"/>
      <c r="M40" s="14"/>
      <c r="N40" s="14"/>
      <c r="O40" s="176"/>
      <c r="P40" s="14"/>
      <c r="Q40" s="14"/>
      <c r="R40" s="14"/>
      <c r="S40" s="176"/>
      <c r="T40" s="14"/>
      <c r="U40" s="14"/>
      <c r="V40" s="14"/>
      <c r="W40" s="191"/>
      <c r="X40" s="176"/>
      <c r="Y40" s="176"/>
      <c r="Z40" s="176"/>
      <c r="AA40" s="176"/>
      <c r="AB40" s="176"/>
      <c r="AC40" s="176"/>
    </row>
    <row r="41" spans="1:29" s="27" customFormat="1">
      <c r="A41" s="29" t="s">
        <v>6</v>
      </c>
      <c r="B41" s="28">
        <v>1.87</v>
      </c>
      <c r="C41" s="108"/>
      <c r="D41" s="28">
        <v>1.87</v>
      </c>
      <c r="E41" s="35"/>
      <c r="F41" s="28">
        <v>1.87</v>
      </c>
      <c r="G41" s="200"/>
      <c r="H41" s="28">
        <v>1.87</v>
      </c>
      <c r="I41" s="35"/>
      <c r="J41" s="17">
        <f t="shared" si="1"/>
        <v>0</v>
      </c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</row>
    <row r="42" spans="1:29">
      <c r="A42" s="36" t="s">
        <v>8</v>
      </c>
      <c r="B42" s="98">
        <f>B30+B40+B41</f>
        <v>19.760018340826203</v>
      </c>
      <c r="C42" s="99"/>
      <c r="D42" s="98">
        <f t="shared" ref="D42:H42" si="14">D30+D40+D41</f>
        <v>23.860036681652407</v>
      </c>
      <c r="E42" s="207"/>
      <c r="F42" s="98">
        <f t="shared" si="14"/>
        <v>21.750025883557292</v>
      </c>
      <c r="G42" s="207"/>
      <c r="H42" s="98">
        <f t="shared" si="14"/>
        <v>25.90000496711458</v>
      </c>
      <c r="I42" s="2"/>
      <c r="J42" s="17">
        <f t="shared" si="1"/>
        <v>0</v>
      </c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</row>
    <row r="43" spans="1:29" s="24" customFormat="1">
      <c r="A43" s="180"/>
      <c r="B43" s="181"/>
      <c r="C43" s="146"/>
      <c r="D43" s="182"/>
      <c r="E43" s="146"/>
      <c r="F43" s="183"/>
      <c r="G43" s="146"/>
      <c r="H43" s="184"/>
      <c r="I43" s="146"/>
      <c r="J43" s="190"/>
      <c r="K43" s="190"/>
      <c r="L43" s="190"/>
      <c r="M43" s="190"/>
      <c r="N43" s="190"/>
      <c r="O43" s="190"/>
      <c r="P43" s="190"/>
      <c r="Q43" s="190"/>
      <c r="R43" s="190"/>
      <c r="S43" s="190"/>
      <c r="T43" s="190"/>
      <c r="U43" s="190"/>
      <c r="V43" s="190"/>
      <c r="W43" s="190"/>
      <c r="X43" s="190"/>
      <c r="Y43" s="190"/>
      <c r="Z43" s="190"/>
      <c r="AA43" s="190"/>
      <c r="AB43" s="190"/>
      <c r="AC43" s="190"/>
    </row>
    <row r="44" spans="1:29" s="162" customFormat="1">
      <c r="A44" s="61"/>
      <c r="B44" s="202">
        <v>19.760000000000002</v>
      </c>
      <c r="C44" s="202"/>
      <c r="D44" s="202">
        <v>23.86</v>
      </c>
      <c r="E44" s="203"/>
      <c r="F44" s="204">
        <v>21.75</v>
      </c>
      <c r="G44" s="161"/>
      <c r="H44" s="202">
        <v>25.9</v>
      </c>
      <c r="I44" s="61"/>
      <c r="J44" s="156"/>
    </row>
    <row r="45" spans="1:29" s="164" customFormat="1">
      <c r="A45" s="163" t="s">
        <v>111</v>
      </c>
      <c r="B45" s="145"/>
      <c r="C45" s="146"/>
      <c r="D45" s="145"/>
      <c r="E45" s="146"/>
      <c r="I45" s="61"/>
      <c r="J45" s="151"/>
      <c r="K45" s="62"/>
      <c r="L45" s="62"/>
      <c r="M45" s="62"/>
      <c r="N45" s="62"/>
      <c r="O45" s="62"/>
      <c r="P45" s="62"/>
      <c r="Q45" s="62"/>
      <c r="R45" s="62"/>
      <c r="S45" s="62"/>
    </row>
    <row r="46" spans="1:29" s="61" customFormat="1">
      <c r="A46" s="61" t="s">
        <v>110</v>
      </c>
      <c r="F46" s="145"/>
      <c r="G46" s="146"/>
      <c r="H46" s="145"/>
      <c r="I46" s="146"/>
      <c r="J46" s="151">
        <f>SUM(K46:AC46)</f>
        <v>0</v>
      </c>
      <c r="K46" s="165"/>
      <c r="L46" s="165"/>
      <c r="M46" s="165"/>
      <c r="N46" s="165"/>
      <c r="O46" s="165"/>
      <c r="P46" s="165"/>
      <c r="Q46" s="165"/>
      <c r="R46" s="165"/>
      <c r="S46" s="165"/>
      <c r="T46" s="165"/>
      <c r="U46" s="165"/>
      <c r="V46" s="165"/>
      <c r="W46" s="165"/>
      <c r="X46" s="165"/>
      <c r="Y46" s="165"/>
      <c r="Z46" s="165"/>
      <c r="AA46" s="165"/>
      <c r="AB46" s="165"/>
      <c r="AC46" s="165"/>
    </row>
    <row r="47" spans="1:29" s="61" customFormat="1">
      <c r="A47" s="61" t="s">
        <v>107</v>
      </c>
      <c r="J47" s="151">
        <f>SUM(K47:AC47)</f>
        <v>0</v>
      </c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93"/>
      <c r="Y47" s="93"/>
      <c r="Z47" s="93"/>
      <c r="AA47" s="93"/>
      <c r="AB47" s="93"/>
      <c r="AC47" s="93"/>
    </row>
    <row r="48" spans="1:29" s="61" customFormat="1">
      <c r="J48" s="166"/>
    </row>
  </sheetData>
  <mergeCells count="12">
    <mergeCell ref="B2:C3"/>
    <mergeCell ref="D2:E3"/>
    <mergeCell ref="B4:B9"/>
    <mergeCell ref="C4:C9"/>
    <mergeCell ref="D4:D9"/>
    <mergeCell ref="E4:E9"/>
    <mergeCell ref="H2:I3"/>
    <mergeCell ref="F4:F9"/>
    <mergeCell ref="G4:G9"/>
    <mergeCell ref="H4:H9"/>
    <mergeCell ref="I4:I9"/>
    <mergeCell ref="F2:G3"/>
  </mergeCells>
  <phoneticPr fontId="3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7"/>
  <sheetViews>
    <sheetView workbookViewId="0">
      <pane xSplit="6" ySplit="15" topLeftCell="Q34" activePane="bottomRight" state="frozen"/>
      <selection pane="topRight" activeCell="H1" sqref="H1"/>
      <selection pane="bottomLeft" activeCell="A14" sqref="A14"/>
      <selection pane="bottomRight" activeCell="K1" sqref="K1:AI1048576"/>
    </sheetView>
  </sheetViews>
  <sheetFormatPr defaultRowHeight="12.75"/>
  <cols>
    <col min="1" max="1" width="35.7109375" style="3" customWidth="1"/>
    <col min="2" max="2" width="8" style="141" customWidth="1"/>
    <col min="3" max="3" width="7" style="141" customWidth="1"/>
    <col min="4" max="4" width="9.7109375" style="141" customWidth="1"/>
    <col min="5" max="5" width="5.85546875" style="141" customWidth="1"/>
    <col min="6" max="6" width="9.28515625" style="3" customWidth="1"/>
    <col min="7" max="7" width="6.85546875" style="3" customWidth="1"/>
    <col min="8" max="8" width="8.42578125" style="3" customWidth="1"/>
    <col min="9" max="9" width="6.42578125" style="3" customWidth="1"/>
    <col min="10" max="10" width="11.85546875" style="55" customWidth="1"/>
    <col min="11" max="11" width="9.85546875" style="3" customWidth="1"/>
    <col min="12" max="12" width="8.5703125" style="3" customWidth="1"/>
    <col min="13" max="14" width="9" style="3" customWidth="1"/>
    <col min="15" max="17" width="9.85546875" style="3" customWidth="1"/>
    <col min="18" max="18" width="9" style="3" customWidth="1"/>
    <col min="19" max="23" width="10.5703125" style="3" customWidth="1"/>
    <col min="24" max="24" width="9.42578125" style="3" customWidth="1"/>
    <col min="25" max="27" width="8.85546875" style="3" customWidth="1"/>
    <col min="28" max="29" width="9.28515625" style="3" customWidth="1"/>
    <col min="30" max="31" width="9.140625" style="3" customWidth="1"/>
    <col min="32" max="33" width="9" style="3" customWidth="1"/>
    <col min="34" max="16384" width="9.140625" style="3"/>
  </cols>
  <sheetData>
    <row r="1" spans="1:35" ht="13.5" customHeight="1">
      <c r="A1" s="39"/>
      <c r="B1" s="140"/>
      <c r="C1" s="140"/>
      <c r="D1" s="140"/>
      <c r="E1" s="140"/>
      <c r="F1" s="1"/>
      <c r="G1" s="38"/>
      <c r="I1" s="35"/>
      <c r="J1" s="42">
        <f>COUNTIF(K1:AG1,"мкр 55")</f>
        <v>0</v>
      </c>
      <c r="K1" s="51"/>
      <c r="L1" s="51"/>
      <c r="M1" s="51"/>
      <c r="N1" s="51"/>
      <c r="O1" s="51"/>
      <c r="P1" s="51"/>
      <c r="Q1" s="51"/>
      <c r="R1" s="51"/>
      <c r="S1" s="51"/>
      <c r="T1" s="139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</row>
    <row r="2" spans="1:35" s="6" customFormat="1" ht="65.25" customHeight="1">
      <c r="A2" s="39"/>
      <c r="B2" s="544" t="s">
        <v>57</v>
      </c>
      <c r="C2" s="545"/>
      <c r="D2" s="544" t="s">
        <v>56</v>
      </c>
      <c r="E2" s="545"/>
      <c r="F2" s="544" t="s">
        <v>57</v>
      </c>
      <c r="G2" s="545"/>
      <c r="H2" s="544" t="s">
        <v>56</v>
      </c>
      <c r="I2" s="545"/>
      <c r="J2" s="52" t="s">
        <v>7</v>
      </c>
      <c r="K2" s="53"/>
      <c r="L2" s="53"/>
      <c r="M2" s="53"/>
      <c r="N2" s="53"/>
      <c r="O2" s="53"/>
      <c r="P2" s="5"/>
      <c r="Q2" s="5"/>
      <c r="R2" s="53"/>
      <c r="S2" s="5"/>
      <c r="T2" s="139"/>
      <c r="U2" s="53"/>
      <c r="V2" s="5"/>
      <c r="W2" s="53"/>
      <c r="X2" s="53"/>
      <c r="Y2" s="53"/>
      <c r="Z2" s="53"/>
      <c r="AA2" s="53"/>
      <c r="AB2" s="53"/>
      <c r="AC2" s="53"/>
      <c r="AD2" s="53"/>
      <c r="AE2" s="53"/>
      <c r="AF2" s="5"/>
      <c r="AG2" s="53"/>
    </row>
    <row r="3" spans="1:35" s="6" customFormat="1" ht="12" customHeight="1">
      <c r="A3" s="11" t="s">
        <v>16</v>
      </c>
      <c r="B3" s="546"/>
      <c r="C3" s="547"/>
      <c r="D3" s="546"/>
      <c r="E3" s="547"/>
      <c r="F3" s="546"/>
      <c r="G3" s="547"/>
      <c r="H3" s="546"/>
      <c r="I3" s="547"/>
      <c r="J3" s="12">
        <f>SUM(K3:AG3)</f>
        <v>0</v>
      </c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I3" s="101"/>
    </row>
    <row r="4" spans="1:35" s="6" customFormat="1" ht="16.5" customHeight="1">
      <c r="A4" s="7" t="s">
        <v>14</v>
      </c>
      <c r="B4" s="548" t="s">
        <v>306</v>
      </c>
      <c r="C4" s="549"/>
      <c r="D4" s="548" t="s">
        <v>306</v>
      </c>
      <c r="E4" s="549"/>
      <c r="F4" s="548" t="s">
        <v>307</v>
      </c>
      <c r="G4" s="549"/>
      <c r="H4" s="548" t="s">
        <v>307</v>
      </c>
      <c r="I4" s="549"/>
      <c r="J4" s="12">
        <f t="shared" ref="J4:J10" si="0">SUM(K4:AG4)</f>
        <v>0</v>
      </c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3"/>
      <c r="AI4" s="102"/>
    </row>
    <row r="5" spans="1:35" ht="15" customHeight="1">
      <c r="A5" s="7" t="s">
        <v>15</v>
      </c>
      <c r="B5" s="548"/>
      <c r="C5" s="549"/>
      <c r="D5" s="548"/>
      <c r="E5" s="549"/>
      <c r="F5" s="548"/>
      <c r="G5" s="549"/>
      <c r="H5" s="548"/>
      <c r="I5" s="549"/>
      <c r="J5" s="12">
        <f t="shared" si="0"/>
        <v>0</v>
      </c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I5" s="102"/>
    </row>
    <row r="6" spans="1:35" ht="15" customHeight="1">
      <c r="A6" s="7" t="s">
        <v>5</v>
      </c>
      <c r="B6" s="548"/>
      <c r="C6" s="549"/>
      <c r="D6" s="548"/>
      <c r="E6" s="549"/>
      <c r="F6" s="548"/>
      <c r="G6" s="549"/>
      <c r="H6" s="548"/>
      <c r="I6" s="549"/>
      <c r="J6" s="14">
        <f t="shared" si="0"/>
        <v>0</v>
      </c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I6" s="102"/>
    </row>
    <row r="7" spans="1:35" ht="15" customHeight="1">
      <c r="A7" s="7" t="s">
        <v>59</v>
      </c>
      <c r="B7" s="548"/>
      <c r="C7" s="549"/>
      <c r="D7" s="548"/>
      <c r="E7" s="549"/>
      <c r="F7" s="548"/>
      <c r="G7" s="549"/>
      <c r="H7" s="548"/>
      <c r="I7" s="549"/>
      <c r="J7" s="14">
        <f t="shared" si="0"/>
        <v>0</v>
      </c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I7" s="102"/>
    </row>
    <row r="8" spans="1:35">
      <c r="A8" s="7" t="s">
        <v>4</v>
      </c>
      <c r="B8" s="548"/>
      <c r="C8" s="549"/>
      <c r="D8" s="548"/>
      <c r="E8" s="549"/>
      <c r="F8" s="548"/>
      <c r="G8" s="549"/>
      <c r="H8" s="548"/>
      <c r="I8" s="549"/>
      <c r="J8" s="14">
        <f t="shared" si="0"/>
        <v>0</v>
      </c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I8" s="102"/>
    </row>
    <row r="9" spans="1:35" s="94" customFormat="1">
      <c r="A9" s="7" t="s">
        <v>104</v>
      </c>
      <c r="B9" s="548"/>
      <c r="C9" s="549"/>
      <c r="D9" s="548"/>
      <c r="E9" s="549"/>
      <c r="F9" s="548"/>
      <c r="G9" s="549"/>
      <c r="H9" s="548"/>
      <c r="I9" s="549"/>
      <c r="J9" s="14"/>
      <c r="K9" s="78"/>
      <c r="L9" s="78"/>
      <c r="M9" s="78"/>
      <c r="N9" s="78"/>
      <c r="O9" s="78"/>
      <c r="P9" s="78"/>
      <c r="Q9" s="78"/>
      <c r="R9" s="78"/>
      <c r="S9" s="78"/>
      <c r="T9" s="95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I9" s="103"/>
    </row>
    <row r="10" spans="1:35" s="94" customFormat="1">
      <c r="A10" s="7" t="s">
        <v>121</v>
      </c>
      <c r="B10" s="152"/>
      <c r="C10" s="153"/>
      <c r="D10" s="152"/>
      <c r="E10" s="153"/>
      <c r="F10" s="152"/>
      <c r="G10" s="153"/>
      <c r="H10" s="152"/>
      <c r="I10" s="153"/>
      <c r="J10" s="14">
        <f t="shared" si="0"/>
        <v>0</v>
      </c>
      <c r="K10" s="57"/>
      <c r="L10" s="57"/>
      <c r="M10" s="57"/>
      <c r="N10" s="57"/>
      <c r="O10" s="57"/>
      <c r="P10" s="57"/>
      <c r="Q10" s="57"/>
      <c r="R10" s="57"/>
      <c r="S10" s="57"/>
      <c r="T10" s="13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I10" s="103"/>
    </row>
    <row r="11" spans="1:35">
      <c r="A11" s="15" t="s">
        <v>127</v>
      </c>
      <c r="B11" s="15"/>
      <c r="C11" s="195">
        <f>C12+C13+C16</f>
        <v>0.48034807831762139</v>
      </c>
      <c r="D11" s="15"/>
      <c r="E11" s="195">
        <f>E12+E13+E16</f>
        <v>0.48034807831762139</v>
      </c>
      <c r="F11" s="16"/>
      <c r="G11" s="195">
        <f>G12+G13+G16</f>
        <v>0.42977621655899972</v>
      </c>
      <c r="H11" s="80"/>
      <c r="I11" s="195">
        <f>I12+I13+I16</f>
        <v>0.42977621655899972</v>
      </c>
      <c r="J11" s="14">
        <f t="shared" ref="J11:J42" si="1">SUM(K11:AG11)</f>
        <v>0</v>
      </c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I11" s="102"/>
    </row>
    <row r="12" spans="1:35">
      <c r="A12" s="19" t="str">
        <f>МКД!A12</f>
        <v>Заработная плата (уборка подъездов)</v>
      </c>
      <c r="B12" s="20">
        <f>МКД!B12</f>
        <v>1.24</v>
      </c>
      <c r="C12" s="149">
        <f>B12/B$30</f>
        <v>8.9920232052211738E-2</v>
      </c>
      <c r="D12" s="20">
        <f>B12</f>
        <v>1.24</v>
      </c>
      <c r="E12" s="149">
        <f>D12/D$30</f>
        <v>8.9920232052211738E-2</v>
      </c>
      <c r="F12" s="20">
        <f>МКД!F12</f>
        <v>1.302</v>
      </c>
      <c r="G12" s="149">
        <f t="shared" ref="G12:G28" si="2">F12/F$30</f>
        <v>8.2771527418468965E-2</v>
      </c>
      <c r="H12" s="20">
        <f>F12</f>
        <v>1.302</v>
      </c>
      <c r="I12" s="149">
        <f t="shared" ref="I12:I28" si="3">H12/H$30</f>
        <v>8.2771527418468965E-2</v>
      </c>
      <c r="J12" s="14">
        <f t="shared" si="1"/>
        <v>0</v>
      </c>
      <c r="K12" s="277"/>
      <c r="L12" s="277"/>
      <c r="M12" s="277"/>
      <c r="N12" s="277"/>
      <c r="O12" s="277"/>
      <c r="P12" s="277"/>
      <c r="Q12" s="277"/>
      <c r="R12" s="277"/>
      <c r="S12" s="277"/>
      <c r="T12" s="100"/>
      <c r="U12" s="277"/>
      <c r="V12" s="277"/>
      <c r="W12" s="277"/>
      <c r="X12" s="277"/>
      <c r="Y12" s="277"/>
      <c r="Z12" s="277"/>
      <c r="AA12" s="277"/>
      <c r="AB12" s="277"/>
      <c r="AC12" s="277"/>
      <c r="AD12" s="277"/>
      <c r="AE12" s="277"/>
      <c r="AF12" s="277"/>
      <c r="AG12" s="277"/>
      <c r="AI12" s="102"/>
    </row>
    <row r="13" spans="1:35">
      <c r="A13" s="19" t="str">
        <f>МКД!A13</f>
        <v>Заработная плата (уборка территории)</v>
      </c>
      <c r="B13" s="20">
        <f>МКД!B13</f>
        <v>1.24</v>
      </c>
      <c r="C13" s="149">
        <f>B13/B$30</f>
        <v>8.9920232052211738E-2</v>
      </c>
      <c r="D13" s="20">
        <f t="shared" ref="D13:D28" si="4">B13</f>
        <v>1.24</v>
      </c>
      <c r="E13" s="149">
        <f>D13/D$30</f>
        <v>8.9920232052211738E-2</v>
      </c>
      <c r="F13" s="20">
        <f>МКД!F13</f>
        <v>1.302</v>
      </c>
      <c r="G13" s="149">
        <f t="shared" si="2"/>
        <v>8.2771527418468965E-2</v>
      </c>
      <c r="H13" s="20">
        <f t="shared" ref="H13:H28" si="5">F13</f>
        <v>1.302</v>
      </c>
      <c r="I13" s="149">
        <f t="shared" si="3"/>
        <v>8.2771527418468965E-2</v>
      </c>
      <c r="J13" s="14">
        <f t="shared" si="1"/>
        <v>0</v>
      </c>
      <c r="K13" s="277"/>
      <c r="L13" s="277"/>
      <c r="M13" s="277"/>
      <c r="N13" s="277"/>
      <c r="O13" s="277"/>
      <c r="P13" s="277"/>
      <c r="Q13" s="277"/>
      <c r="R13" s="277"/>
      <c r="S13" s="277"/>
      <c r="T13" s="100"/>
      <c r="U13" s="277"/>
      <c r="V13" s="277"/>
      <c r="W13" s="277"/>
      <c r="X13" s="277"/>
      <c r="Y13" s="277"/>
      <c r="Z13" s="277"/>
      <c r="AA13" s="277"/>
      <c r="AB13" s="277"/>
      <c r="AC13" s="277"/>
      <c r="AD13" s="277"/>
      <c r="AE13" s="277"/>
      <c r="AF13" s="277"/>
      <c r="AG13" s="277"/>
      <c r="AI13" s="102"/>
    </row>
    <row r="14" spans="1:35">
      <c r="A14" s="19" t="str">
        <f>МКД!A14</f>
        <v>Содержание придомовой территории (в т.ч.аренда техники)</v>
      </c>
      <c r="B14" s="20">
        <f>МКД!B14</f>
        <v>0.45100000000000001</v>
      </c>
      <c r="C14" s="149">
        <f>B14/B$30</f>
        <v>3.2704858593183464E-2</v>
      </c>
      <c r="D14" s="20">
        <f t="shared" si="4"/>
        <v>0.45100000000000001</v>
      </c>
      <c r="E14" s="149">
        <f>D14/D$30</f>
        <v>3.2704858593183464E-2</v>
      </c>
      <c r="F14" s="20">
        <f>МКД!F14</f>
        <v>0.8747959999999998</v>
      </c>
      <c r="G14" s="149">
        <f t="shared" si="2"/>
        <v>5.5613057680158957E-2</v>
      </c>
      <c r="H14" s="20">
        <f t="shared" si="5"/>
        <v>0.8747959999999998</v>
      </c>
      <c r="I14" s="149">
        <f t="shared" si="3"/>
        <v>5.5613057680158957E-2</v>
      </c>
      <c r="J14" s="14">
        <f t="shared" si="1"/>
        <v>0</v>
      </c>
      <c r="K14" s="277"/>
      <c r="L14" s="277"/>
      <c r="M14" s="277"/>
      <c r="N14" s="277"/>
      <c r="O14" s="277"/>
      <c r="P14" s="277"/>
      <c r="Q14" s="277"/>
      <c r="R14" s="277"/>
      <c r="S14" s="277"/>
      <c r="T14" s="100"/>
      <c r="U14" s="277"/>
      <c r="V14" s="277"/>
      <c r="W14" s="277"/>
      <c r="X14" s="277"/>
      <c r="Y14" s="277"/>
      <c r="Z14" s="277"/>
      <c r="AA14" s="277"/>
      <c r="AB14" s="277"/>
      <c r="AC14" s="277"/>
      <c r="AD14" s="277"/>
      <c r="AE14" s="277"/>
      <c r="AF14" s="277"/>
      <c r="AG14" s="277"/>
      <c r="AI14" s="102"/>
    </row>
    <row r="15" spans="1:35">
      <c r="A15" s="19" t="str">
        <f>МКД!A15</f>
        <v>Обслуживание контейнерных площадок</v>
      </c>
      <c r="B15" s="20"/>
      <c r="C15" s="149"/>
      <c r="D15" s="20"/>
      <c r="E15" s="149"/>
      <c r="F15" s="20">
        <f>МКД!F15</f>
        <v>0.56000000000000005</v>
      </c>
      <c r="G15" s="149">
        <f t="shared" si="2"/>
        <v>3.5600656954180201E-2</v>
      </c>
      <c r="H15" s="20">
        <f t="shared" si="5"/>
        <v>0.56000000000000005</v>
      </c>
      <c r="I15" s="149">
        <f t="shared" si="3"/>
        <v>3.5600656954180201E-2</v>
      </c>
      <c r="J15" s="14">
        <f t="shared" si="1"/>
        <v>0</v>
      </c>
      <c r="K15" s="277"/>
      <c r="L15" s="277"/>
      <c r="M15" s="277"/>
      <c r="N15" s="277"/>
      <c r="O15" s="277"/>
      <c r="P15" s="277"/>
      <c r="Q15" s="277"/>
      <c r="R15" s="277"/>
      <c r="S15" s="277"/>
      <c r="T15" s="100"/>
      <c r="U15" s="277"/>
      <c r="V15" s="277"/>
      <c r="W15" s="277"/>
      <c r="X15" s="277"/>
      <c r="Y15" s="277"/>
      <c r="Z15" s="277"/>
      <c r="AA15" s="277"/>
      <c r="AB15" s="277"/>
      <c r="AC15" s="277"/>
      <c r="AD15" s="277"/>
      <c r="AE15" s="277"/>
      <c r="AF15" s="277"/>
      <c r="AG15" s="277"/>
      <c r="AI15" s="102"/>
    </row>
    <row r="16" spans="1:35">
      <c r="A16" s="19" t="str">
        <f>МКД!A16</f>
        <v>Заработная плата (техобслуживание и ремонт)</v>
      </c>
      <c r="B16" s="20">
        <f>МКД!B16</f>
        <v>4.1440000000000001</v>
      </c>
      <c r="C16" s="149">
        <f t="shared" ref="C16:C28" si="6">B16/B$30</f>
        <v>0.30050761421319794</v>
      </c>
      <c r="D16" s="20">
        <f t="shared" si="4"/>
        <v>4.1440000000000001</v>
      </c>
      <c r="E16" s="149">
        <f t="shared" ref="E16:E28" si="7">D16/D$30</f>
        <v>0.30050761421319794</v>
      </c>
      <c r="F16" s="20">
        <f>МКД!F16</f>
        <v>4.1564000000000005</v>
      </c>
      <c r="G16" s="149">
        <f t="shared" si="2"/>
        <v>0.26423316172206179</v>
      </c>
      <c r="H16" s="20">
        <f t="shared" si="5"/>
        <v>4.1564000000000005</v>
      </c>
      <c r="I16" s="149">
        <f t="shared" si="3"/>
        <v>0.26423316172206179</v>
      </c>
      <c r="J16" s="14">
        <f t="shared" si="1"/>
        <v>0</v>
      </c>
      <c r="K16" s="277"/>
      <c r="L16" s="277"/>
      <c r="M16" s="277"/>
      <c r="N16" s="277"/>
      <c r="O16" s="277"/>
      <c r="P16" s="277"/>
      <c r="Q16" s="277"/>
      <c r="R16" s="277"/>
      <c r="S16" s="277"/>
      <c r="T16" s="100"/>
      <c r="U16" s="277"/>
      <c r="V16" s="277"/>
      <c r="W16" s="277"/>
      <c r="X16" s="277"/>
      <c r="Y16" s="277"/>
      <c r="Z16" s="277"/>
      <c r="AA16" s="277"/>
      <c r="AB16" s="277"/>
      <c r="AC16" s="277"/>
      <c r="AD16" s="277"/>
      <c r="AE16" s="277"/>
      <c r="AF16" s="277"/>
      <c r="AG16" s="277"/>
      <c r="AI16" s="102"/>
    </row>
    <row r="17" spans="1:35">
      <c r="A17" s="19" t="str">
        <f>МКД!A17</f>
        <v>Отчисления от заработной платы</v>
      </c>
      <c r="B17" s="20">
        <f>МКД!B17</f>
        <v>1.99</v>
      </c>
      <c r="C17" s="149">
        <f t="shared" si="6"/>
        <v>0.14430746918056561</v>
      </c>
      <c r="D17" s="20">
        <f t="shared" si="4"/>
        <v>1.99</v>
      </c>
      <c r="E17" s="149">
        <f t="shared" si="7"/>
        <v>0.14430746918056561</v>
      </c>
      <c r="F17" s="20">
        <f>МКД!F17</f>
        <v>2.0416408000000001</v>
      </c>
      <c r="G17" s="149">
        <f t="shared" si="2"/>
        <v>0.1297924174008179</v>
      </c>
      <c r="H17" s="20">
        <f t="shared" si="5"/>
        <v>2.0416408000000001</v>
      </c>
      <c r="I17" s="149">
        <f t="shared" si="3"/>
        <v>0.1297924174008179</v>
      </c>
      <c r="J17" s="14">
        <f t="shared" si="1"/>
        <v>0</v>
      </c>
      <c r="K17" s="277"/>
      <c r="L17" s="277"/>
      <c r="M17" s="277"/>
      <c r="N17" s="277"/>
      <c r="O17" s="277"/>
      <c r="P17" s="277"/>
      <c r="Q17" s="277"/>
      <c r="R17" s="277"/>
      <c r="S17" s="277"/>
      <c r="T17" s="100"/>
      <c r="U17" s="277"/>
      <c r="V17" s="277"/>
      <c r="W17" s="277"/>
      <c r="X17" s="277"/>
      <c r="Y17" s="277"/>
      <c r="Z17" s="277"/>
      <c r="AA17" s="277"/>
      <c r="AB17" s="277"/>
      <c r="AC17" s="277"/>
      <c r="AD17" s="277"/>
      <c r="AE17" s="277"/>
      <c r="AF17" s="277"/>
      <c r="AG17" s="277"/>
      <c r="AI17" s="102"/>
    </row>
    <row r="18" spans="1:35">
      <c r="A18" s="19" t="str">
        <f>МКД!A18</f>
        <v>Материалы, оборудование, инструменты</v>
      </c>
      <c r="B18" s="20">
        <f>МКД!B18</f>
        <v>1.0449999999999999</v>
      </c>
      <c r="C18" s="149">
        <f t="shared" si="6"/>
        <v>7.5779550398839726E-2</v>
      </c>
      <c r="D18" s="20">
        <f t="shared" si="4"/>
        <v>1.0449999999999999</v>
      </c>
      <c r="E18" s="149">
        <f t="shared" si="7"/>
        <v>7.5779550398839726E-2</v>
      </c>
      <c r="F18" s="20">
        <f>МКД!F18</f>
        <v>1.5026999999999999</v>
      </c>
      <c r="G18" s="149">
        <f t="shared" si="2"/>
        <v>9.5530548580440328E-2</v>
      </c>
      <c r="H18" s="20">
        <f t="shared" si="5"/>
        <v>1.5026999999999999</v>
      </c>
      <c r="I18" s="149">
        <f t="shared" si="3"/>
        <v>9.5530548580440328E-2</v>
      </c>
      <c r="J18" s="14">
        <f t="shared" si="1"/>
        <v>0</v>
      </c>
      <c r="K18" s="277"/>
      <c r="L18" s="277"/>
      <c r="M18" s="277"/>
      <c r="N18" s="277"/>
      <c r="O18" s="277"/>
      <c r="P18" s="277"/>
      <c r="Q18" s="277"/>
      <c r="R18" s="277"/>
      <c r="S18" s="277"/>
      <c r="T18" s="100"/>
      <c r="U18" s="277"/>
      <c r="V18" s="277"/>
      <c r="W18" s="277"/>
      <c r="X18" s="277"/>
      <c r="Y18" s="277"/>
      <c r="Z18" s="277"/>
      <c r="AA18" s="277"/>
      <c r="AB18" s="277"/>
      <c r="AC18" s="277"/>
      <c r="AD18" s="277"/>
      <c r="AE18" s="277"/>
      <c r="AF18" s="277"/>
      <c r="AG18" s="277"/>
      <c r="AI18" s="102"/>
    </row>
    <row r="19" spans="1:35">
      <c r="A19" s="19" t="str">
        <f>МКД!A19</f>
        <v>Охрана труда</v>
      </c>
      <c r="B19" s="20">
        <f>МКД!B19</f>
        <v>0.12100000000000001</v>
      </c>
      <c r="C19" s="149">
        <f t="shared" si="6"/>
        <v>8.7744742567077601E-3</v>
      </c>
      <c r="D19" s="20">
        <f t="shared" si="4"/>
        <v>0.12100000000000001</v>
      </c>
      <c r="E19" s="149">
        <f t="shared" si="7"/>
        <v>8.7744742567077601E-3</v>
      </c>
      <c r="F19" s="20">
        <f>МКД!F19</f>
        <v>0.12947000000000003</v>
      </c>
      <c r="G19" s="149">
        <f t="shared" si="2"/>
        <v>8.2307447426030553E-3</v>
      </c>
      <c r="H19" s="20">
        <f t="shared" si="5"/>
        <v>0.12947000000000003</v>
      </c>
      <c r="I19" s="149">
        <f t="shared" si="3"/>
        <v>8.2307447426030553E-3</v>
      </c>
      <c r="J19" s="14">
        <f t="shared" si="1"/>
        <v>0</v>
      </c>
      <c r="K19" s="277"/>
      <c r="L19" s="277"/>
      <c r="M19" s="277"/>
      <c r="N19" s="277"/>
      <c r="O19" s="277"/>
      <c r="P19" s="277"/>
      <c r="Q19" s="277"/>
      <c r="R19" s="277"/>
      <c r="S19" s="277"/>
      <c r="T19" s="100"/>
      <c r="U19" s="277"/>
      <c r="V19" s="277"/>
      <c r="W19" s="277"/>
      <c r="X19" s="277"/>
      <c r="Y19" s="277"/>
      <c r="Z19" s="277"/>
      <c r="AA19" s="277"/>
      <c r="AB19" s="277"/>
      <c r="AC19" s="277"/>
      <c r="AD19" s="277"/>
      <c r="AE19" s="277"/>
      <c r="AF19" s="277"/>
      <c r="AG19" s="277"/>
      <c r="AI19" s="102"/>
    </row>
    <row r="20" spans="1:35">
      <c r="A20" s="19" t="str">
        <f>МКД!A20</f>
        <v>Транспортно-экспедиционные услуги</v>
      </c>
      <c r="B20" s="20">
        <f>МКД!B20</f>
        <v>1.1000000000000001E-2</v>
      </c>
      <c r="C20" s="149">
        <f t="shared" si="6"/>
        <v>7.9767947788252362E-4</v>
      </c>
      <c r="D20" s="20">
        <f t="shared" si="4"/>
        <v>1.1000000000000001E-2</v>
      </c>
      <c r="E20" s="149">
        <f t="shared" si="7"/>
        <v>7.9767947788252362E-4</v>
      </c>
      <c r="F20" s="20">
        <f>МКД!F20</f>
        <v>1.2100000000000001E-2</v>
      </c>
      <c r="G20" s="149">
        <f t="shared" si="2"/>
        <v>7.6922848061710802E-4</v>
      </c>
      <c r="H20" s="20">
        <f t="shared" si="5"/>
        <v>1.2100000000000001E-2</v>
      </c>
      <c r="I20" s="149">
        <f t="shared" si="3"/>
        <v>7.6922848061710802E-4</v>
      </c>
      <c r="J20" s="14">
        <f t="shared" si="1"/>
        <v>0</v>
      </c>
      <c r="K20" s="277"/>
      <c r="L20" s="277"/>
      <c r="M20" s="277"/>
      <c r="N20" s="277"/>
      <c r="O20" s="277"/>
      <c r="P20" s="277"/>
      <c r="Q20" s="277"/>
      <c r="R20" s="277"/>
      <c r="S20" s="277"/>
      <c r="T20" s="100"/>
      <c r="U20" s="277"/>
      <c r="V20" s="277"/>
      <c r="W20" s="277"/>
      <c r="X20" s="277"/>
      <c r="Y20" s="277"/>
      <c r="Z20" s="277"/>
      <c r="AA20" s="277"/>
      <c r="AB20" s="277"/>
      <c r="AC20" s="277"/>
      <c r="AD20" s="277"/>
      <c r="AE20" s="277"/>
      <c r="AF20" s="277"/>
      <c r="AG20" s="277"/>
      <c r="AI20" s="102"/>
    </row>
    <row r="21" spans="1:35">
      <c r="A21" s="19" t="str">
        <f>МКД!A21</f>
        <v>Аварийно-диспетчерское  обслуживание (по договору подряда)</v>
      </c>
      <c r="B21" s="20">
        <f>МКД!B21</f>
        <v>0.22000000000000003</v>
      </c>
      <c r="C21" s="149">
        <f t="shared" si="6"/>
        <v>1.5953589557650472E-2</v>
      </c>
      <c r="D21" s="20">
        <f t="shared" si="4"/>
        <v>0.22000000000000003</v>
      </c>
      <c r="E21" s="149">
        <f t="shared" si="7"/>
        <v>1.5953589557650472E-2</v>
      </c>
      <c r="F21" s="20">
        <f>МКД!F21</f>
        <v>0.11</v>
      </c>
      <c r="G21" s="149">
        <f t="shared" si="2"/>
        <v>6.9929861874282531E-3</v>
      </c>
      <c r="H21" s="20">
        <f t="shared" si="5"/>
        <v>0.11</v>
      </c>
      <c r="I21" s="149">
        <f t="shared" si="3"/>
        <v>6.9929861874282531E-3</v>
      </c>
      <c r="J21" s="14">
        <f t="shared" si="1"/>
        <v>0</v>
      </c>
      <c r="K21" s="277"/>
      <c r="L21" s="277"/>
      <c r="M21" s="277"/>
      <c r="N21" s="277"/>
      <c r="O21" s="277"/>
      <c r="P21" s="277"/>
      <c r="Q21" s="277"/>
      <c r="R21" s="277"/>
      <c r="S21" s="277"/>
      <c r="T21" s="100"/>
      <c r="U21" s="277"/>
      <c r="V21" s="277"/>
      <c r="W21" s="277"/>
      <c r="X21" s="277"/>
      <c r="Y21" s="277"/>
      <c r="Z21" s="277"/>
      <c r="AA21" s="277"/>
      <c r="AB21" s="277"/>
      <c r="AC21" s="277"/>
      <c r="AD21" s="277"/>
      <c r="AE21" s="277"/>
      <c r="AF21" s="277"/>
      <c r="AG21" s="277"/>
      <c r="AI21" s="102"/>
    </row>
    <row r="22" spans="1:35">
      <c r="A22" s="19" t="str">
        <f>МКД!A22</f>
        <v>Дератизация, дезинсекция (по договору подряда)</v>
      </c>
      <c r="B22" s="20">
        <f>МКД!B22</f>
        <v>4.2000000000000003E-2</v>
      </c>
      <c r="C22" s="149">
        <f t="shared" si="6"/>
        <v>3.0456852791878172E-3</v>
      </c>
      <c r="D22" s="20">
        <f t="shared" si="4"/>
        <v>4.2000000000000003E-2</v>
      </c>
      <c r="E22" s="149">
        <f t="shared" si="7"/>
        <v>3.0456852791878172E-3</v>
      </c>
      <c r="F22" s="20">
        <f>МКД!F22</f>
        <v>4.4940000000000008E-2</v>
      </c>
      <c r="G22" s="149">
        <f t="shared" si="2"/>
        <v>2.8569527205729614E-3</v>
      </c>
      <c r="H22" s="20">
        <f t="shared" si="5"/>
        <v>4.4940000000000008E-2</v>
      </c>
      <c r="I22" s="149">
        <f t="shared" si="3"/>
        <v>2.8569527205729614E-3</v>
      </c>
      <c r="J22" s="14">
        <f t="shared" si="1"/>
        <v>0</v>
      </c>
      <c r="K22" s="277"/>
      <c r="L22" s="277"/>
      <c r="M22" s="277"/>
      <c r="N22" s="277"/>
      <c r="O22" s="277"/>
      <c r="P22" s="277"/>
      <c r="Q22" s="277"/>
      <c r="R22" s="277"/>
      <c r="S22" s="277"/>
      <c r="T22" s="100"/>
      <c r="U22" s="277"/>
      <c r="V22" s="277"/>
      <c r="W22" s="277"/>
      <c r="X22" s="277"/>
      <c r="Y22" s="277"/>
      <c r="Z22" s="277"/>
      <c r="AA22" s="277"/>
      <c r="AB22" s="277"/>
      <c r="AC22" s="277"/>
      <c r="AD22" s="277"/>
      <c r="AE22" s="277"/>
      <c r="AF22" s="277"/>
      <c r="AG22" s="277"/>
      <c r="AI22" s="102"/>
    </row>
    <row r="23" spans="1:35">
      <c r="A23" s="19" t="str">
        <f>МКД!A23</f>
        <v>Обследование тех.сост. АПС и ДУ (по договору подряда)</v>
      </c>
      <c r="B23" s="20">
        <f>МКД!B23</f>
        <v>0.22000000000000003</v>
      </c>
      <c r="C23" s="149">
        <f t="shared" si="6"/>
        <v>1.5953589557650472E-2</v>
      </c>
      <c r="D23" s="20">
        <f t="shared" si="4"/>
        <v>0.22000000000000003</v>
      </c>
      <c r="E23" s="149">
        <f t="shared" si="7"/>
        <v>1.5953589557650472E-2</v>
      </c>
      <c r="F23" s="20">
        <f>МКД!F23</f>
        <v>0.35099999999999998</v>
      </c>
      <c r="G23" s="149">
        <f t="shared" si="2"/>
        <v>2.2313983198066517E-2</v>
      </c>
      <c r="H23" s="20">
        <f t="shared" si="5"/>
        <v>0.35099999999999998</v>
      </c>
      <c r="I23" s="149">
        <f t="shared" si="3"/>
        <v>2.2313983198066517E-2</v>
      </c>
      <c r="J23" s="14">
        <f t="shared" si="1"/>
        <v>0</v>
      </c>
      <c r="K23" s="277"/>
      <c r="L23" s="277"/>
      <c r="M23" s="277"/>
      <c r="N23" s="277"/>
      <c r="O23" s="277"/>
      <c r="P23" s="277"/>
      <c r="Q23" s="277"/>
      <c r="R23" s="277"/>
      <c r="S23" s="277"/>
      <c r="T23" s="100"/>
      <c r="U23" s="277"/>
      <c r="V23" s="277"/>
      <c r="W23" s="277"/>
      <c r="X23" s="277"/>
      <c r="Y23" s="277"/>
      <c r="Z23" s="277"/>
      <c r="AA23" s="277"/>
      <c r="AB23" s="277"/>
      <c r="AC23" s="277"/>
      <c r="AD23" s="277"/>
      <c r="AE23" s="277"/>
      <c r="AF23" s="277"/>
      <c r="AG23" s="277"/>
      <c r="AI23" s="102"/>
    </row>
    <row r="24" spans="1:35">
      <c r="A24" s="19" t="str">
        <f>МКД!A24</f>
        <v xml:space="preserve">Обслуживание и поверка ОПУ </v>
      </c>
      <c r="B24" s="20">
        <f>МКД!B24</f>
        <v>0.23</v>
      </c>
      <c r="C24" s="149">
        <f t="shared" si="6"/>
        <v>1.6678752719361856E-2</v>
      </c>
      <c r="D24" s="20">
        <f t="shared" si="4"/>
        <v>0.23</v>
      </c>
      <c r="E24" s="149">
        <f t="shared" si="7"/>
        <v>1.6678752719361856E-2</v>
      </c>
      <c r="F24" s="20">
        <f>МКД!F24</f>
        <v>0.25</v>
      </c>
      <c r="G24" s="149">
        <f t="shared" si="2"/>
        <v>1.5893150425973303E-2</v>
      </c>
      <c r="H24" s="20">
        <f t="shared" si="5"/>
        <v>0.25</v>
      </c>
      <c r="I24" s="149">
        <f t="shared" si="3"/>
        <v>1.5893150425973303E-2</v>
      </c>
      <c r="J24" s="14">
        <f t="shared" si="1"/>
        <v>0</v>
      </c>
      <c r="K24" s="277"/>
      <c r="L24" s="277"/>
      <c r="M24" s="277"/>
      <c r="N24" s="277"/>
      <c r="O24" s="277"/>
      <c r="P24" s="277"/>
      <c r="Q24" s="277"/>
      <c r="R24" s="277"/>
      <c r="S24" s="277"/>
      <c r="T24" s="100"/>
      <c r="U24" s="277"/>
      <c r="V24" s="277"/>
      <c r="W24" s="277"/>
      <c r="X24" s="277"/>
      <c r="Y24" s="277"/>
      <c r="Z24" s="277"/>
      <c r="AA24" s="277"/>
      <c r="AB24" s="277"/>
      <c r="AC24" s="277"/>
      <c r="AD24" s="277"/>
      <c r="AE24" s="277"/>
      <c r="AF24" s="277"/>
      <c r="AG24" s="277"/>
      <c r="AI24" s="102"/>
    </row>
    <row r="25" spans="1:35">
      <c r="A25" s="19" t="str">
        <f>МКД!A25</f>
        <v>Прочие услуги</v>
      </c>
      <c r="B25" s="20">
        <f>МКД!B25</f>
        <v>0.13200000000000001</v>
      </c>
      <c r="C25" s="149">
        <f t="shared" si="6"/>
        <v>9.5721537345902826E-3</v>
      </c>
      <c r="D25" s="20">
        <f t="shared" si="4"/>
        <v>0.13200000000000001</v>
      </c>
      <c r="E25" s="149">
        <f t="shared" si="7"/>
        <v>9.5721537345902826E-3</v>
      </c>
      <c r="F25" s="20">
        <f>МКД!F25</f>
        <v>0.14520000000000002</v>
      </c>
      <c r="G25" s="149">
        <f t="shared" si="2"/>
        <v>9.2307417674052962E-3</v>
      </c>
      <c r="H25" s="20">
        <f t="shared" si="5"/>
        <v>0.14520000000000002</v>
      </c>
      <c r="I25" s="149">
        <f t="shared" si="3"/>
        <v>9.2307417674052962E-3</v>
      </c>
      <c r="J25" s="14">
        <f t="shared" si="1"/>
        <v>0</v>
      </c>
      <c r="K25" s="277"/>
      <c r="L25" s="277"/>
      <c r="M25" s="277"/>
      <c r="N25" s="277"/>
      <c r="O25" s="277"/>
      <c r="P25" s="277"/>
      <c r="Q25" s="277"/>
      <c r="R25" s="277"/>
      <c r="S25" s="277"/>
      <c r="T25" s="100"/>
      <c r="U25" s="277"/>
      <c r="V25" s="277"/>
      <c r="W25" s="277"/>
      <c r="X25" s="277"/>
      <c r="Y25" s="277"/>
      <c r="Z25" s="277"/>
      <c r="AA25" s="277"/>
      <c r="AB25" s="277"/>
      <c r="AC25" s="277"/>
      <c r="AD25" s="277"/>
      <c r="AE25" s="277"/>
      <c r="AF25" s="277"/>
      <c r="AG25" s="277"/>
    </row>
    <row r="26" spans="1:35">
      <c r="A26" s="19" t="str">
        <f>МКД!A26</f>
        <v>Банковские расходы</v>
      </c>
      <c r="B26" s="20">
        <f>МКД!B26</f>
        <v>0.627</v>
      </c>
      <c r="C26" s="149">
        <f t="shared" si="6"/>
        <v>4.5467730239303839E-2</v>
      </c>
      <c r="D26" s="20">
        <f t="shared" si="4"/>
        <v>0.627</v>
      </c>
      <c r="E26" s="149">
        <f t="shared" si="7"/>
        <v>4.5467730239303839E-2</v>
      </c>
      <c r="F26" s="20">
        <f>МКД!F26</f>
        <v>0.6070000000000001</v>
      </c>
      <c r="G26" s="149">
        <f t="shared" si="2"/>
        <v>3.8588569234263188E-2</v>
      </c>
      <c r="H26" s="20">
        <f t="shared" si="5"/>
        <v>0.6070000000000001</v>
      </c>
      <c r="I26" s="149">
        <f t="shared" si="3"/>
        <v>3.8588569234263188E-2</v>
      </c>
      <c r="J26" s="14">
        <f t="shared" si="1"/>
        <v>0</v>
      </c>
      <c r="K26" s="277"/>
      <c r="L26" s="277"/>
      <c r="M26" s="277"/>
      <c r="N26" s="277"/>
      <c r="O26" s="277"/>
      <c r="P26" s="277"/>
      <c r="Q26" s="277"/>
      <c r="R26" s="277"/>
      <c r="S26" s="277"/>
      <c r="T26" s="100"/>
      <c r="U26" s="277"/>
      <c r="V26" s="277"/>
      <c r="W26" s="277"/>
      <c r="X26" s="277"/>
      <c r="Y26" s="277"/>
      <c r="Z26" s="277"/>
      <c r="AA26" s="277"/>
      <c r="AB26" s="277"/>
      <c r="AC26" s="277"/>
      <c r="AD26" s="277"/>
      <c r="AE26" s="277"/>
      <c r="AF26" s="277"/>
      <c r="AG26" s="277"/>
    </row>
    <row r="27" spans="1:35">
      <c r="A27" s="19" t="str">
        <f>МКД!A27</f>
        <v>Налоги</v>
      </c>
      <c r="B27" s="20">
        <f>МКД!B27</f>
        <v>0.69799999999999995</v>
      </c>
      <c r="C27" s="149">
        <f t="shared" si="6"/>
        <v>5.0616388687454668E-2</v>
      </c>
      <c r="D27" s="20">
        <f t="shared" si="4"/>
        <v>0.69799999999999995</v>
      </c>
      <c r="E27" s="149">
        <f t="shared" si="7"/>
        <v>5.0616388687454668E-2</v>
      </c>
      <c r="F27" s="20">
        <f>МКД!F27</f>
        <v>0.76780000000000004</v>
      </c>
      <c r="G27" s="149">
        <f t="shared" si="2"/>
        <v>4.8811043588249212E-2</v>
      </c>
      <c r="H27" s="20">
        <f t="shared" si="5"/>
        <v>0.76780000000000004</v>
      </c>
      <c r="I27" s="149">
        <f t="shared" si="3"/>
        <v>4.8811043588249212E-2</v>
      </c>
      <c r="J27" s="14">
        <f t="shared" si="1"/>
        <v>0</v>
      </c>
      <c r="K27" s="277"/>
      <c r="L27" s="277"/>
      <c r="M27" s="277"/>
      <c r="N27" s="277"/>
      <c r="O27" s="277"/>
      <c r="P27" s="277"/>
      <c r="Q27" s="277"/>
      <c r="R27" s="277"/>
      <c r="S27" s="277"/>
      <c r="T27" s="100"/>
      <c r="U27" s="277"/>
      <c r="V27" s="277"/>
      <c r="W27" s="277"/>
      <c r="X27" s="277"/>
      <c r="Y27" s="277"/>
      <c r="Z27" s="277"/>
      <c r="AA27" s="277"/>
      <c r="AB27" s="277"/>
      <c r="AC27" s="277"/>
      <c r="AD27" s="277"/>
      <c r="AE27" s="277"/>
      <c r="AF27" s="277"/>
      <c r="AG27" s="277"/>
    </row>
    <row r="28" spans="1:35">
      <c r="A28" s="19" t="str">
        <f>МКД!A28</f>
        <v>Расходы на управление</v>
      </c>
      <c r="B28" s="20">
        <f>МКД!B28</f>
        <v>1.379</v>
      </c>
      <c r="C28" s="149">
        <f t="shared" si="6"/>
        <v>9.9999999999999992E-2</v>
      </c>
      <c r="D28" s="20">
        <f t="shared" si="4"/>
        <v>1.379</v>
      </c>
      <c r="E28" s="149">
        <f t="shared" si="7"/>
        <v>9.9999999999999992E-2</v>
      </c>
      <c r="F28" s="20">
        <f>МКД!F28</f>
        <v>1.5730000000000002</v>
      </c>
      <c r="G28" s="149">
        <f t="shared" si="2"/>
        <v>9.9999702480224037E-2</v>
      </c>
      <c r="H28" s="20">
        <f t="shared" si="5"/>
        <v>1.5730000000000002</v>
      </c>
      <c r="I28" s="149">
        <f t="shared" si="3"/>
        <v>9.9999702480224037E-2</v>
      </c>
      <c r="J28" s="14">
        <f t="shared" si="1"/>
        <v>0</v>
      </c>
      <c r="K28" s="277"/>
      <c r="L28" s="277"/>
      <c r="M28" s="277"/>
      <c r="N28" s="277"/>
      <c r="O28" s="277"/>
      <c r="P28" s="277"/>
      <c r="Q28" s="277"/>
      <c r="R28" s="277"/>
      <c r="S28" s="277"/>
      <c r="T28" s="100"/>
      <c r="U28" s="277"/>
      <c r="V28" s="277"/>
      <c r="W28" s="277"/>
      <c r="X28" s="277"/>
      <c r="Y28" s="277"/>
      <c r="Z28" s="277"/>
      <c r="AA28" s="277"/>
      <c r="AB28" s="277"/>
      <c r="AC28" s="277"/>
      <c r="AD28" s="277"/>
      <c r="AE28" s="277"/>
      <c r="AF28" s="277"/>
      <c r="AG28" s="277"/>
    </row>
    <row r="29" spans="1:35">
      <c r="A29" s="201"/>
      <c r="B29" s="20"/>
      <c r="C29" s="21"/>
      <c r="D29" s="20"/>
      <c r="E29" s="21"/>
      <c r="F29" s="20"/>
      <c r="G29" s="21"/>
      <c r="H29" s="20"/>
      <c r="I29" s="21"/>
      <c r="J29" s="14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</row>
    <row r="30" spans="1:35">
      <c r="A30" s="23" t="s">
        <v>0</v>
      </c>
      <c r="B30" s="107">
        <f>SUM(B12:B28)</f>
        <v>13.790000000000001</v>
      </c>
      <c r="C30" s="21">
        <f>B30/B$30</f>
        <v>1</v>
      </c>
      <c r="D30" s="107">
        <f>SUM(D12:D28)</f>
        <v>13.790000000000001</v>
      </c>
      <c r="E30" s="21">
        <f>D30/D$30</f>
        <v>1</v>
      </c>
      <c r="F30" s="107">
        <f>SUM(F12:F28)</f>
        <v>15.7300468</v>
      </c>
      <c r="G30" s="21">
        <f>F30/F$30</f>
        <v>1</v>
      </c>
      <c r="H30" s="107">
        <f>SUM(H12:H28)</f>
        <v>15.7300468</v>
      </c>
      <c r="I30" s="21">
        <f>H30/H$30</f>
        <v>1</v>
      </c>
      <c r="J30" s="14"/>
      <c r="K30" s="176"/>
      <c r="L30" s="176"/>
      <c r="M30" s="176"/>
      <c r="N30" s="176"/>
      <c r="O30" s="176"/>
      <c r="P30" s="176"/>
      <c r="Q30" s="176"/>
      <c r="R30" s="176"/>
      <c r="S30" s="176"/>
      <c r="T30" s="176"/>
      <c r="U30" s="176"/>
      <c r="V30" s="176"/>
      <c r="W30" s="176"/>
      <c r="X30" s="176"/>
      <c r="Y30" s="176"/>
      <c r="Z30" s="176"/>
      <c r="AA30" s="176"/>
      <c r="AB30" s="176"/>
      <c r="AC30" s="176"/>
      <c r="AD30" s="176"/>
      <c r="AE30" s="176"/>
      <c r="AF30" s="176"/>
      <c r="AG30" s="176"/>
    </row>
    <row r="31" spans="1:35">
      <c r="A31" s="26"/>
      <c r="B31" s="196">
        <v>13.79</v>
      </c>
      <c r="C31" s="197"/>
      <c r="D31" s="196">
        <v>13.79</v>
      </c>
      <c r="E31" s="197"/>
      <c r="F31" s="196">
        <v>15.73</v>
      </c>
      <c r="G31" s="198"/>
      <c r="H31" s="196">
        <v>15.73</v>
      </c>
      <c r="I31" s="21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</row>
    <row r="32" spans="1:35">
      <c r="A32" s="19"/>
      <c r="B32" s="20">
        <f>B30-B31</f>
        <v>0</v>
      </c>
      <c r="C32" s="21"/>
      <c r="D32" s="20">
        <f>D30-D31</f>
        <v>0</v>
      </c>
      <c r="E32" s="21"/>
      <c r="F32" s="20">
        <f t="shared" ref="F32" si="8">F30-F31</f>
        <v>4.6799999999791453E-5</v>
      </c>
      <c r="G32" s="21"/>
      <c r="H32" s="20">
        <f t="shared" ref="H32" si="9">H30-H31</f>
        <v>4.6799999999791453E-5</v>
      </c>
      <c r="I32" s="21"/>
      <c r="J32" s="14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</row>
    <row r="33" spans="1:33">
      <c r="A33" s="29" t="s">
        <v>18</v>
      </c>
      <c r="B33" s="30"/>
      <c r="C33" s="30"/>
      <c r="D33" s="79"/>
      <c r="E33" s="30"/>
      <c r="F33" s="30"/>
      <c r="G33" s="30"/>
      <c r="H33" s="150"/>
      <c r="I33" s="30"/>
      <c r="J33" s="14">
        <f t="shared" si="1"/>
        <v>0</v>
      </c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</row>
    <row r="34" spans="1:33" ht="38.25">
      <c r="A34" s="115" t="s">
        <v>101</v>
      </c>
      <c r="B34" s="32">
        <f>МКД!B34</f>
        <v>0.59554000000000007</v>
      </c>
      <c r="C34" s="21">
        <f t="shared" ref="C34:C40" si="10">B34/B$40</f>
        <v>0.14525300876580757</v>
      </c>
      <c r="D34" s="32">
        <f>МКД!D34</f>
        <v>1.1910800000000001</v>
      </c>
      <c r="E34" s="21">
        <f t="shared" ref="E34:E40" si="11">D34/D$40</f>
        <v>0.14525300876580757</v>
      </c>
      <c r="F34" s="32">
        <f>МКД!F34</f>
        <v>0.60275558800000006</v>
      </c>
      <c r="G34" s="21">
        <f t="shared" ref="G34:G40" si="12">F34/F$40</f>
        <v>0.14524304240187361</v>
      </c>
      <c r="H34" s="32">
        <f>МКД!H34</f>
        <v>1.2055111760000001</v>
      </c>
      <c r="I34" s="21">
        <f t="shared" ref="I34:I40" si="13">H34/H$40</f>
        <v>0.14524304240187361</v>
      </c>
      <c r="J34" s="14">
        <f t="shared" si="1"/>
        <v>0</v>
      </c>
      <c r="K34" s="277"/>
      <c r="L34" s="277"/>
      <c r="M34" s="277"/>
      <c r="N34" s="277"/>
      <c r="O34" s="277"/>
      <c r="P34" s="277"/>
      <c r="Q34" s="277"/>
      <c r="R34" s="277"/>
      <c r="S34" s="277"/>
      <c r="T34" s="100"/>
      <c r="U34" s="277"/>
      <c r="V34" s="277"/>
      <c r="W34" s="277"/>
      <c r="X34" s="277"/>
      <c r="Y34" s="277"/>
      <c r="Z34" s="277"/>
      <c r="AA34" s="277"/>
      <c r="AB34" s="277"/>
      <c r="AC34" s="277"/>
      <c r="AD34" s="277"/>
      <c r="AE34" s="277"/>
      <c r="AF34" s="277"/>
      <c r="AG34" s="277"/>
    </row>
    <row r="35" spans="1:33" ht="25.5">
      <c r="A35" s="115" t="s">
        <v>102</v>
      </c>
      <c r="B35" s="32">
        <f>МКД!B35</f>
        <v>2.6394000000000002</v>
      </c>
      <c r="C35" s="21">
        <f t="shared" si="10"/>
        <v>0.64375321781319894</v>
      </c>
      <c r="D35" s="32">
        <f>МКД!D35</f>
        <v>5.2788000000000004</v>
      </c>
      <c r="E35" s="21">
        <f t="shared" si="11"/>
        <v>0.64375321781319894</v>
      </c>
      <c r="F35" s="32">
        <f>МКД!F35</f>
        <v>1.5200006800000001</v>
      </c>
      <c r="G35" s="21">
        <f t="shared" si="12"/>
        <v>0.36626707012149129</v>
      </c>
      <c r="H35" s="32">
        <f>МКД!H35</f>
        <v>3.0400013600000002</v>
      </c>
      <c r="I35" s="21">
        <f t="shared" si="13"/>
        <v>0.36626707012149129</v>
      </c>
      <c r="J35" s="14">
        <f t="shared" si="1"/>
        <v>0</v>
      </c>
      <c r="K35" s="277"/>
      <c r="L35" s="277"/>
      <c r="M35" s="277"/>
      <c r="N35" s="277"/>
      <c r="O35" s="277"/>
      <c r="P35" s="277"/>
      <c r="Q35" s="277"/>
      <c r="R35" s="277"/>
      <c r="S35" s="277"/>
      <c r="T35" s="100"/>
      <c r="U35" s="277"/>
      <c r="V35" s="277"/>
      <c r="W35" s="277"/>
      <c r="X35" s="277"/>
      <c r="Y35" s="277"/>
      <c r="Z35" s="277"/>
      <c r="AA35" s="277"/>
      <c r="AB35" s="277"/>
      <c r="AC35" s="277"/>
      <c r="AD35" s="277"/>
      <c r="AE35" s="277"/>
      <c r="AF35" s="277"/>
      <c r="AG35" s="277"/>
    </row>
    <row r="36" spans="1:33">
      <c r="A36" s="115" t="s">
        <v>49</v>
      </c>
      <c r="B36" s="32">
        <f>МКД!B36</f>
        <v>0.68769999999999998</v>
      </c>
      <c r="C36" s="21">
        <f t="shared" si="10"/>
        <v>0.16773095699406565</v>
      </c>
      <c r="D36" s="32">
        <f>МКД!D36</f>
        <v>1.3754</v>
      </c>
      <c r="E36" s="21">
        <f t="shared" si="11"/>
        <v>0.16773095699406565</v>
      </c>
      <c r="F36" s="32">
        <f>МКД!F36</f>
        <v>0.69608994000000002</v>
      </c>
      <c r="G36" s="21">
        <f t="shared" si="12"/>
        <v>0.16773336105668363</v>
      </c>
      <c r="H36" s="32">
        <f>МКД!H36</f>
        <v>1.39217988</v>
      </c>
      <c r="I36" s="21">
        <f t="shared" si="13"/>
        <v>0.16773336105668363</v>
      </c>
      <c r="J36" s="14">
        <f t="shared" si="1"/>
        <v>0</v>
      </c>
      <c r="K36" s="277"/>
      <c r="L36" s="277"/>
      <c r="M36" s="277"/>
      <c r="N36" s="277"/>
      <c r="O36" s="277"/>
      <c r="P36" s="277"/>
      <c r="Q36" s="277"/>
      <c r="R36" s="277"/>
      <c r="S36" s="277"/>
      <c r="T36" s="100"/>
      <c r="U36" s="277"/>
      <c r="V36" s="277"/>
      <c r="W36" s="277"/>
      <c r="X36" s="277"/>
      <c r="Y36" s="277"/>
      <c r="Z36" s="277"/>
      <c r="AA36" s="277"/>
      <c r="AB36" s="277"/>
      <c r="AC36" s="277"/>
      <c r="AD36" s="277"/>
      <c r="AE36" s="277"/>
      <c r="AF36" s="277"/>
      <c r="AG36" s="277"/>
    </row>
    <row r="37" spans="1:33" ht="25.5">
      <c r="A37" s="115" t="s">
        <v>103</v>
      </c>
      <c r="B37" s="32">
        <f>МКД!B37</f>
        <v>0.12100000000000001</v>
      </c>
      <c r="C37" s="21">
        <f t="shared" si="10"/>
        <v>2.9512063103507263E-2</v>
      </c>
      <c r="D37" s="32">
        <f>МКД!D37</f>
        <v>0.24200000000000002</v>
      </c>
      <c r="E37" s="21">
        <f t="shared" si="11"/>
        <v>2.9512063103507263E-2</v>
      </c>
      <c r="F37" s="32">
        <f>МКД!F37</f>
        <v>0.12247620000000001</v>
      </c>
      <c r="G37" s="21">
        <f t="shared" si="12"/>
        <v>2.9512486095475819E-2</v>
      </c>
      <c r="H37" s="32">
        <f>МКД!H37</f>
        <v>0.24495240000000001</v>
      </c>
      <c r="I37" s="21">
        <f t="shared" si="13"/>
        <v>2.9512486095475819E-2</v>
      </c>
      <c r="J37" s="14">
        <f t="shared" si="1"/>
        <v>0</v>
      </c>
      <c r="K37" s="277"/>
      <c r="L37" s="277"/>
      <c r="M37" s="277"/>
      <c r="N37" s="277"/>
      <c r="O37" s="277"/>
      <c r="P37" s="277"/>
      <c r="Q37" s="277"/>
      <c r="R37" s="277"/>
      <c r="S37" s="277"/>
      <c r="T37" s="100"/>
      <c r="U37" s="277"/>
      <c r="V37" s="277"/>
      <c r="W37" s="277"/>
      <c r="X37" s="277"/>
      <c r="Y37" s="277"/>
      <c r="Z37" s="277"/>
      <c r="AA37" s="277"/>
      <c r="AB37" s="277"/>
      <c r="AC37" s="277"/>
      <c r="AD37" s="277"/>
      <c r="AE37" s="277"/>
      <c r="AF37" s="277"/>
      <c r="AG37" s="277"/>
    </row>
    <row r="38" spans="1:33">
      <c r="A38" s="157" t="s">
        <v>2</v>
      </c>
      <c r="B38" s="158">
        <f>МКД!B38</f>
        <v>4.7826003780862998E-2</v>
      </c>
      <c r="C38" s="159">
        <f t="shared" si="10"/>
        <v>1.1664826789829798E-2</v>
      </c>
      <c r="D38" s="158">
        <f>МКД!D38</f>
        <v>9.5652007561725996E-2</v>
      </c>
      <c r="E38" s="159">
        <f t="shared" si="11"/>
        <v>1.1664826789829798E-2</v>
      </c>
      <c r="F38" s="158">
        <f>МКД!F38</f>
        <v>1.2</v>
      </c>
      <c r="G38" s="159">
        <f t="shared" si="12"/>
        <v>0.28915808389361347</v>
      </c>
      <c r="H38" s="158">
        <f>МКД!H38</f>
        <v>2.4</v>
      </c>
      <c r="I38" s="159">
        <f t="shared" si="13"/>
        <v>0.28915808389361347</v>
      </c>
      <c r="J38" s="14">
        <f t="shared" si="1"/>
        <v>0</v>
      </c>
      <c r="K38" s="277"/>
      <c r="L38" s="277"/>
      <c r="M38" s="277"/>
      <c r="N38" s="277"/>
      <c r="O38" s="277"/>
      <c r="P38" s="277"/>
      <c r="Q38" s="277"/>
      <c r="R38" s="277"/>
      <c r="S38" s="277"/>
      <c r="T38" s="100"/>
      <c r="U38" s="277"/>
      <c r="V38" s="277"/>
      <c r="W38" s="277"/>
      <c r="X38" s="277"/>
      <c r="Y38" s="277"/>
      <c r="Z38" s="277"/>
      <c r="AA38" s="277"/>
      <c r="AB38" s="277"/>
      <c r="AC38" s="277"/>
      <c r="AD38" s="277"/>
      <c r="AE38" s="277"/>
      <c r="AF38" s="277"/>
      <c r="AG38" s="277"/>
    </row>
    <row r="39" spans="1:33">
      <c r="A39" s="157" t="s">
        <v>1</v>
      </c>
      <c r="B39" s="158">
        <f>МКД!B39</f>
        <v>8.5523370453369531E-3</v>
      </c>
      <c r="C39" s="160">
        <f t="shared" si="10"/>
        <v>2.085926533590471E-3</v>
      </c>
      <c r="D39" s="158">
        <f>МКД!D39</f>
        <v>1.7104674090673906E-2</v>
      </c>
      <c r="E39" s="160">
        <f t="shared" si="11"/>
        <v>2.085926533590471E-3</v>
      </c>
      <c r="F39" s="158">
        <f>МКД!F39</f>
        <v>8.6566755572900639E-3</v>
      </c>
      <c r="G39" s="160">
        <f t="shared" si="12"/>
        <v>2.0859564308622278E-3</v>
      </c>
      <c r="H39" s="158">
        <f>МКД!H39</f>
        <v>1.7313351114580128E-2</v>
      </c>
      <c r="I39" s="160">
        <f t="shared" si="13"/>
        <v>2.0859564308622278E-3</v>
      </c>
      <c r="J39" s="14">
        <f t="shared" si="1"/>
        <v>0</v>
      </c>
      <c r="K39" s="277"/>
      <c r="L39" s="277"/>
      <c r="M39" s="277"/>
      <c r="N39" s="277"/>
      <c r="O39" s="277"/>
      <c r="P39" s="277"/>
      <c r="Q39" s="277"/>
      <c r="R39" s="277"/>
      <c r="S39" s="277"/>
      <c r="T39" s="100"/>
      <c r="U39" s="277"/>
      <c r="V39" s="277"/>
      <c r="W39" s="277"/>
      <c r="X39" s="277"/>
      <c r="Y39" s="277"/>
      <c r="Z39" s="277"/>
      <c r="AA39" s="277"/>
      <c r="AB39" s="277"/>
      <c r="AC39" s="277"/>
      <c r="AD39" s="277"/>
      <c r="AE39" s="277"/>
      <c r="AF39" s="277"/>
      <c r="AG39" s="277"/>
    </row>
    <row r="40" spans="1:33" s="27" customFormat="1">
      <c r="A40" s="34" t="s">
        <v>0</v>
      </c>
      <c r="B40" s="28">
        <f>SUM(B34:B39)</f>
        <v>4.1000183408262014</v>
      </c>
      <c r="C40" s="21">
        <f t="shared" si="10"/>
        <v>1</v>
      </c>
      <c r="D40" s="28">
        <f>SUM(D34:D39)</f>
        <v>8.2000366816524028</v>
      </c>
      <c r="E40" s="21">
        <f t="shared" si="11"/>
        <v>1</v>
      </c>
      <c r="F40" s="28">
        <f>SUM(F34:F39)</f>
        <v>4.1499790835572901</v>
      </c>
      <c r="G40" s="21">
        <f t="shared" si="12"/>
        <v>1</v>
      </c>
      <c r="H40" s="28">
        <f>SUM(H34:H39)</f>
        <v>8.2999581671145801</v>
      </c>
      <c r="I40" s="21">
        <f t="shared" si="13"/>
        <v>1</v>
      </c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</row>
    <row r="41" spans="1:33" s="27" customFormat="1">
      <c r="A41" s="29" t="s">
        <v>6</v>
      </c>
      <c r="B41" s="28">
        <v>1.87</v>
      </c>
      <c r="C41" s="108"/>
      <c r="D41" s="28">
        <v>1.87</v>
      </c>
      <c r="E41" s="35"/>
      <c r="F41" s="28">
        <v>1.87</v>
      </c>
      <c r="G41" s="200"/>
      <c r="H41" s="28">
        <v>1.87</v>
      </c>
      <c r="I41" s="35"/>
      <c r="J41" s="14">
        <f t="shared" si="1"/>
        <v>0</v>
      </c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</row>
    <row r="42" spans="1:33">
      <c r="A42" s="36" t="s">
        <v>8</v>
      </c>
      <c r="B42" s="98">
        <f>B30+B40+B41</f>
        <v>19.760018340826203</v>
      </c>
      <c r="C42" s="99"/>
      <c r="D42" s="98">
        <f>D30+D40+D41</f>
        <v>23.860036681652407</v>
      </c>
      <c r="E42" s="99"/>
      <c r="F42" s="98">
        <f>F30+F40+F41</f>
        <v>21.750025883557292</v>
      </c>
      <c r="G42" s="99"/>
      <c r="H42" s="98">
        <f>H30+H40+H41</f>
        <v>25.90000496711458</v>
      </c>
      <c r="I42" s="2"/>
      <c r="J42" s="14">
        <f t="shared" si="1"/>
        <v>0</v>
      </c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</row>
    <row r="43" spans="1:33" s="24" customFormat="1">
      <c r="A43" s="180"/>
      <c r="B43" s="181"/>
      <c r="C43" s="146"/>
      <c r="D43" s="182"/>
      <c r="E43" s="146"/>
      <c r="F43" s="183"/>
      <c r="G43" s="146"/>
      <c r="H43" s="184"/>
      <c r="I43" s="146"/>
      <c r="J43" s="156"/>
      <c r="K43" s="156"/>
      <c r="L43" s="156"/>
      <c r="M43" s="156"/>
      <c r="N43" s="156"/>
      <c r="O43" s="156"/>
      <c r="P43" s="156"/>
      <c r="Q43" s="156"/>
      <c r="R43" s="156"/>
      <c r="S43" s="156"/>
      <c r="T43" s="156"/>
      <c r="U43" s="156"/>
      <c r="V43" s="156"/>
      <c r="W43" s="156"/>
      <c r="X43" s="156"/>
      <c r="Y43" s="156"/>
      <c r="Z43" s="156"/>
      <c r="AA43" s="156"/>
      <c r="AB43" s="156"/>
      <c r="AC43" s="156"/>
      <c r="AD43" s="156"/>
      <c r="AE43" s="156"/>
      <c r="AF43" s="156"/>
      <c r="AG43" s="156"/>
    </row>
    <row r="44" spans="1:33" s="162" customFormat="1">
      <c r="A44" s="61"/>
      <c r="B44" s="202">
        <v>19.760000000000002</v>
      </c>
      <c r="C44" s="202"/>
      <c r="D44" s="202">
        <v>23.86</v>
      </c>
      <c r="E44" s="203"/>
      <c r="F44" s="204">
        <v>21.75</v>
      </c>
      <c r="G44" s="161"/>
      <c r="H44" s="202">
        <v>25.9</v>
      </c>
      <c r="I44" s="61"/>
      <c r="J44" s="156"/>
    </row>
    <row r="45" spans="1:33" s="164" customFormat="1">
      <c r="A45" s="163" t="s">
        <v>111</v>
      </c>
      <c r="B45" s="145"/>
      <c r="C45" s="146"/>
      <c r="D45" s="145"/>
      <c r="E45" s="146"/>
      <c r="I45" s="61"/>
      <c r="J45" s="151"/>
      <c r="K45" s="62"/>
      <c r="L45" s="62"/>
      <c r="M45" s="62"/>
      <c r="N45" s="62"/>
      <c r="O45" s="62"/>
      <c r="P45" s="62"/>
      <c r="Q45" s="62"/>
      <c r="R45" s="62"/>
      <c r="S45" s="62"/>
    </row>
    <row r="46" spans="1:33" s="61" customFormat="1">
      <c r="A46" s="61" t="s">
        <v>110</v>
      </c>
      <c r="F46" s="145"/>
      <c r="G46" s="146"/>
      <c r="H46" s="145"/>
      <c r="I46" s="146"/>
      <c r="J46" s="147">
        <f>SUM(K46:AG46)</f>
        <v>0</v>
      </c>
      <c r="K46" s="165"/>
      <c r="L46" s="165"/>
      <c r="M46" s="165"/>
      <c r="N46" s="165"/>
      <c r="O46" s="165"/>
      <c r="P46" s="165"/>
      <c r="Q46" s="165"/>
      <c r="R46" s="165"/>
      <c r="S46" s="165"/>
      <c r="T46" s="165"/>
      <c r="U46" s="165"/>
      <c r="V46" s="165"/>
      <c r="W46" s="165"/>
      <c r="X46" s="165"/>
      <c r="Y46" s="165"/>
      <c r="Z46" s="165"/>
      <c r="AA46" s="165"/>
      <c r="AB46" s="165"/>
      <c r="AC46" s="165"/>
      <c r="AD46" s="165"/>
      <c r="AE46" s="165"/>
      <c r="AF46" s="165"/>
      <c r="AG46" s="165"/>
    </row>
    <row r="47" spans="1:33" s="61" customFormat="1">
      <c r="A47" s="61" t="s">
        <v>107</v>
      </c>
      <c r="J47" s="147">
        <f>SUM(K47:AG47)</f>
        <v>0</v>
      </c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93"/>
      <c r="Y47" s="93"/>
      <c r="Z47" s="93"/>
      <c r="AA47" s="93"/>
      <c r="AB47" s="93"/>
      <c r="AC47" s="93"/>
      <c r="AD47" s="93"/>
      <c r="AE47" s="93"/>
      <c r="AF47" s="93"/>
      <c r="AG47" s="93"/>
    </row>
  </sheetData>
  <mergeCells count="12">
    <mergeCell ref="H2:I3"/>
    <mergeCell ref="F2:G3"/>
    <mergeCell ref="F4:F9"/>
    <mergeCell ref="G4:G9"/>
    <mergeCell ref="H4:H9"/>
    <mergeCell ref="I4:I9"/>
    <mergeCell ref="B2:C3"/>
    <mergeCell ref="D2:E3"/>
    <mergeCell ref="B4:B9"/>
    <mergeCell ref="C4:C9"/>
    <mergeCell ref="D4:D9"/>
    <mergeCell ref="E4:E9"/>
  </mergeCells>
  <phoneticPr fontId="3" type="noConversion"/>
  <pageMargins left="0.11811023622047245" right="0.11811023622047245" top="0.35433070866141736" bottom="0.35433070866141736" header="0" footer="0"/>
  <pageSetup paperSize="9" scale="66" fitToWidth="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47"/>
  <sheetViews>
    <sheetView workbookViewId="0">
      <pane xSplit="9" ySplit="15" topLeftCell="J28" activePane="bottomRight" state="frozen"/>
      <selection pane="topRight" activeCell="H1" sqref="H1"/>
      <selection pane="bottomLeft" activeCell="A15" sqref="A15"/>
      <selection pane="bottomRight" activeCell="K1" sqref="K1:X1048576"/>
    </sheetView>
  </sheetViews>
  <sheetFormatPr defaultRowHeight="12.75"/>
  <cols>
    <col min="1" max="1" width="35.7109375" style="3" customWidth="1"/>
    <col min="2" max="2" width="7.5703125" style="141" customWidth="1"/>
    <col min="3" max="3" width="7.7109375" style="141" customWidth="1"/>
    <col min="4" max="4" width="8.28515625" style="141" customWidth="1"/>
    <col min="5" max="5" width="5.85546875" style="141" customWidth="1"/>
    <col min="6" max="6" width="9.28515625" style="3" customWidth="1"/>
    <col min="7" max="7" width="6" style="3" customWidth="1"/>
    <col min="8" max="8" width="8.42578125" style="3" customWidth="1"/>
    <col min="9" max="9" width="5.85546875" style="3" customWidth="1"/>
    <col min="10" max="10" width="10.7109375" style="10" customWidth="1"/>
    <col min="11" max="12" width="10.7109375" style="58" customWidth="1"/>
    <col min="13" max="24" width="9.42578125" style="27" customWidth="1"/>
    <col min="25" max="42" width="9.42578125" style="3" customWidth="1"/>
    <col min="43" max="16384" width="9.140625" style="3"/>
  </cols>
  <sheetData>
    <row r="1" spans="1:42" s="27" customFormat="1" ht="13.5" customHeight="1">
      <c r="A1" s="41"/>
      <c r="B1" s="140"/>
      <c r="C1" s="140"/>
      <c r="D1" s="140"/>
      <c r="E1" s="140"/>
      <c r="F1" s="1"/>
      <c r="G1" s="38"/>
      <c r="H1" s="3"/>
      <c r="I1" s="35"/>
      <c r="J1" s="35">
        <f>COUNTIF(K1:AP1,"мкр 56")</f>
        <v>0</v>
      </c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5"/>
      <c r="Z1" s="5"/>
      <c r="AA1" s="5"/>
      <c r="AB1" s="5"/>
      <c r="AC1" s="139"/>
      <c r="AD1" s="5"/>
      <c r="AE1" s="139"/>
      <c r="AF1" s="5"/>
      <c r="AG1" s="139"/>
      <c r="AH1" s="5"/>
      <c r="AI1" s="5"/>
      <c r="AJ1" s="85"/>
      <c r="AK1" s="85"/>
      <c r="AL1" s="5"/>
      <c r="AM1" s="85"/>
      <c r="AN1" s="85"/>
      <c r="AO1" s="139"/>
      <c r="AP1" s="139"/>
    </row>
    <row r="2" spans="1:42" s="6" customFormat="1" ht="43.5" customHeight="1">
      <c r="A2" s="39"/>
      <c r="B2" s="544" t="s">
        <v>57</v>
      </c>
      <c r="C2" s="545"/>
      <c r="D2" s="544" t="s">
        <v>56</v>
      </c>
      <c r="E2" s="545"/>
      <c r="F2" s="544" t="s">
        <v>57</v>
      </c>
      <c r="G2" s="545"/>
      <c r="H2" s="544" t="s">
        <v>56</v>
      </c>
      <c r="I2" s="545"/>
      <c r="J2" s="4" t="s">
        <v>17</v>
      </c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5"/>
      <c r="Z2" s="5"/>
      <c r="AA2" s="5"/>
      <c r="AB2" s="5"/>
      <c r="AC2" s="139"/>
      <c r="AD2" s="5"/>
      <c r="AE2" s="139"/>
      <c r="AF2" s="5"/>
      <c r="AG2" s="139"/>
      <c r="AH2" s="5"/>
      <c r="AI2" s="5"/>
      <c r="AJ2" s="139"/>
      <c r="AK2" s="139"/>
      <c r="AL2" s="5"/>
      <c r="AM2" s="85"/>
      <c r="AN2" s="85"/>
      <c r="AO2" s="139"/>
      <c r="AP2" s="139"/>
    </row>
    <row r="3" spans="1:42" ht="15" customHeight="1">
      <c r="A3" s="11" t="s">
        <v>16</v>
      </c>
      <c r="B3" s="546"/>
      <c r="C3" s="547"/>
      <c r="D3" s="546"/>
      <c r="E3" s="547"/>
      <c r="F3" s="546"/>
      <c r="G3" s="547"/>
      <c r="H3" s="546"/>
      <c r="I3" s="547"/>
      <c r="J3" s="12">
        <f>SUM(K3:AP3)</f>
        <v>0</v>
      </c>
      <c r="K3" s="282"/>
      <c r="L3" s="282"/>
      <c r="M3" s="282"/>
      <c r="N3" s="282"/>
      <c r="O3" s="282"/>
      <c r="P3" s="282"/>
      <c r="Q3" s="282"/>
      <c r="R3" s="282"/>
      <c r="S3" s="282"/>
      <c r="T3" s="282"/>
      <c r="U3" s="282"/>
      <c r="V3" s="282"/>
      <c r="W3" s="282"/>
      <c r="X3" s="282"/>
      <c r="Y3" s="282"/>
      <c r="Z3" s="282"/>
      <c r="AA3" s="282"/>
      <c r="AB3" s="282"/>
      <c r="AC3" s="282"/>
      <c r="AD3" s="282"/>
      <c r="AE3" s="282"/>
      <c r="AF3" s="282"/>
      <c r="AG3" s="282"/>
      <c r="AH3" s="282"/>
      <c r="AI3" s="282"/>
      <c r="AJ3" s="282"/>
      <c r="AK3" s="282"/>
      <c r="AL3" s="282"/>
      <c r="AM3" s="282"/>
      <c r="AN3" s="282"/>
      <c r="AO3" s="282"/>
      <c r="AP3" s="282"/>
    </row>
    <row r="4" spans="1:42" ht="15" customHeight="1">
      <c r="A4" s="7" t="s">
        <v>14</v>
      </c>
      <c r="B4" s="548" t="s">
        <v>306</v>
      </c>
      <c r="C4" s="549"/>
      <c r="D4" s="548" t="s">
        <v>306</v>
      </c>
      <c r="E4" s="549"/>
      <c r="F4" s="548" t="s">
        <v>307</v>
      </c>
      <c r="G4" s="549"/>
      <c r="H4" s="548" t="s">
        <v>307</v>
      </c>
      <c r="I4" s="549"/>
      <c r="J4" s="12">
        <f t="shared" ref="J4:J10" si="0">SUM(K4:AP4)</f>
        <v>0</v>
      </c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281"/>
      <c r="AI4" s="281"/>
      <c r="AJ4" s="59"/>
      <c r="AK4" s="59"/>
      <c r="AL4" s="59"/>
      <c r="AM4" s="59"/>
      <c r="AN4" s="59"/>
      <c r="AO4" s="59"/>
      <c r="AP4" s="59"/>
    </row>
    <row r="5" spans="1:42" ht="15" customHeight="1">
      <c r="A5" s="7" t="s">
        <v>15</v>
      </c>
      <c r="B5" s="548"/>
      <c r="C5" s="549"/>
      <c r="D5" s="548"/>
      <c r="E5" s="549"/>
      <c r="F5" s="548"/>
      <c r="G5" s="549"/>
      <c r="H5" s="548"/>
      <c r="I5" s="549"/>
      <c r="J5" s="12">
        <f t="shared" si="0"/>
        <v>0</v>
      </c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281"/>
      <c r="AI5" s="281"/>
      <c r="AJ5" s="59"/>
      <c r="AK5" s="59"/>
      <c r="AL5" s="59"/>
      <c r="AM5" s="59"/>
      <c r="AN5" s="59"/>
      <c r="AO5" s="59"/>
      <c r="AP5" s="59"/>
    </row>
    <row r="6" spans="1:42">
      <c r="A6" s="7" t="s">
        <v>5</v>
      </c>
      <c r="B6" s="548"/>
      <c r="C6" s="549"/>
      <c r="D6" s="548"/>
      <c r="E6" s="549"/>
      <c r="F6" s="548"/>
      <c r="G6" s="549"/>
      <c r="H6" s="548"/>
      <c r="I6" s="549"/>
      <c r="J6" s="14">
        <f t="shared" si="0"/>
        <v>0</v>
      </c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9"/>
      <c r="AI6" s="9"/>
      <c r="AJ6" s="57"/>
      <c r="AK6" s="57"/>
      <c r="AL6" s="57"/>
      <c r="AM6" s="57"/>
      <c r="AN6" s="57"/>
      <c r="AO6" s="57"/>
      <c r="AP6" s="57"/>
    </row>
    <row r="7" spans="1:42">
      <c r="A7" s="7" t="s">
        <v>59</v>
      </c>
      <c r="B7" s="548"/>
      <c r="C7" s="549"/>
      <c r="D7" s="548"/>
      <c r="E7" s="549"/>
      <c r="F7" s="548"/>
      <c r="G7" s="549"/>
      <c r="H7" s="548"/>
      <c r="I7" s="549"/>
      <c r="J7" s="14">
        <f t="shared" si="0"/>
        <v>0</v>
      </c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9"/>
      <c r="AI7" s="9"/>
      <c r="AJ7" s="57"/>
      <c r="AK7" s="57"/>
      <c r="AL7" s="57"/>
      <c r="AM7" s="57"/>
      <c r="AN7" s="57"/>
      <c r="AO7" s="57"/>
      <c r="AP7" s="57"/>
    </row>
    <row r="8" spans="1:42">
      <c r="A8" s="7" t="s">
        <v>4</v>
      </c>
      <c r="B8" s="548"/>
      <c r="C8" s="549"/>
      <c r="D8" s="548"/>
      <c r="E8" s="549"/>
      <c r="F8" s="548"/>
      <c r="G8" s="549"/>
      <c r="H8" s="548"/>
      <c r="I8" s="549"/>
      <c r="J8" s="14">
        <f t="shared" si="0"/>
        <v>0</v>
      </c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8"/>
      <c r="AI8" s="8"/>
      <c r="AJ8" s="57"/>
      <c r="AK8" s="57"/>
      <c r="AL8" s="57"/>
      <c r="AM8" s="57"/>
      <c r="AN8" s="57"/>
      <c r="AO8" s="57"/>
      <c r="AP8" s="57"/>
    </row>
    <row r="9" spans="1:42">
      <c r="A9" s="7" t="s">
        <v>104</v>
      </c>
      <c r="B9" s="548"/>
      <c r="C9" s="549"/>
      <c r="D9" s="548"/>
      <c r="E9" s="549"/>
      <c r="F9" s="548"/>
      <c r="G9" s="549"/>
      <c r="H9" s="548"/>
      <c r="I9" s="549"/>
      <c r="J9" s="14"/>
      <c r="K9" s="104"/>
      <c r="L9" s="76"/>
      <c r="M9" s="57"/>
      <c r="N9" s="57"/>
      <c r="O9" s="57"/>
      <c r="P9" s="57"/>
      <c r="Q9" s="104"/>
      <c r="R9" s="76"/>
      <c r="S9" s="57"/>
      <c r="T9" s="57"/>
      <c r="U9" s="57"/>
      <c r="V9" s="57"/>
      <c r="W9" s="104"/>
      <c r="X9" s="76"/>
      <c r="Y9" s="8"/>
      <c r="Z9" s="8"/>
      <c r="AA9" s="8"/>
      <c r="AB9" s="8"/>
      <c r="AC9" s="106"/>
      <c r="AD9" s="8"/>
      <c r="AE9" s="106"/>
      <c r="AF9" s="8"/>
      <c r="AG9" s="106"/>
      <c r="AH9" s="8"/>
      <c r="AI9" s="8"/>
      <c r="AJ9" s="106"/>
      <c r="AK9" s="106"/>
      <c r="AL9" s="8"/>
      <c r="AM9" s="8"/>
      <c r="AN9" s="8"/>
      <c r="AO9" s="106"/>
      <c r="AP9" s="106"/>
    </row>
    <row r="10" spans="1:42">
      <c r="A10" s="7" t="s">
        <v>121</v>
      </c>
      <c r="B10" s="152"/>
      <c r="C10" s="153"/>
      <c r="D10" s="152"/>
      <c r="E10" s="153"/>
      <c r="F10" s="152"/>
      <c r="G10" s="153"/>
      <c r="H10" s="152"/>
      <c r="I10" s="153"/>
      <c r="J10" s="14">
        <f t="shared" si="0"/>
        <v>0</v>
      </c>
      <c r="K10" s="76"/>
      <c r="L10" s="76"/>
      <c r="M10" s="57"/>
      <c r="N10" s="57"/>
      <c r="O10" s="57"/>
      <c r="P10" s="57"/>
      <c r="Q10" s="76"/>
      <c r="R10" s="76"/>
      <c r="S10" s="57"/>
      <c r="T10" s="57"/>
      <c r="U10" s="57"/>
      <c r="V10" s="57"/>
      <c r="W10" s="76"/>
      <c r="X10" s="76"/>
      <c r="Y10" s="57"/>
      <c r="Z10" s="57"/>
      <c r="AA10" s="57"/>
      <c r="AB10" s="57"/>
      <c r="AC10" s="137"/>
      <c r="AD10" s="57"/>
      <c r="AE10" s="137"/>
      <c r="AF10" s="57"/>
      <c r="AG10" s="137"/>
      <c r="AH10" s="57"/>
      <c r="AI10" s="57"/>
      <c r="AJ10" s="137"/>
      <c r="AK10" s="137"/>
      <c r="AL10" s="57"/>
      <c r="AM10" s="57"/>
      <c r="AN10" s="57"/>
      <c r="AO10" s="137"/>
      <c r="AP10" s="137"/>
    </row>
    <row r="11" spans="1:42">
      <c r="A11" s="15" t="s">
        <v>127</v>
      </c>
      <c r="B11" s="15"/>
      <c r="C11" s="195">
        <f>C12+C13+C16</f>
        <v>0.48034807831762139</v>
      </c>
      <c r="D11" s="15"/>
      <c r="E11" s="195">
        <f>E12+E13+E16</f>
        <v>0.48034807831762139</v>
      </c>
      <c r="F11" s="16"/>
      <c r="G11" s="195">
        <f>G12+G13+G16</f>
        <v>0.42977621655899972</v>
      </c>
      <c r="H11" s="80"/>
      <c r="I11" s="195">
        <f>I12+I13+I16</f>
        <v>0.42977621655899972</v>
      </c>
      <c r="J11" s="17">
        <f t="shared" ref="J11:J42" si="1">SUM(K11:AP11)</f>
        <v>0</v>
      </c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</row>
    <row r="12" spans="1:42">
      <c r="A12" s="19" t="str">
        <f>МКД!A12</f>
        <v>Заработная плата (уборка подъездов)</v>
      </c>
      <c r="B12" s="20">
        <f>МКД!B12</f>
        <v>1.24</v>
      </c>
      <c r="C12" s="149">
        <f>B12/B$30</f>
        <v>8.9920232052211738E-2</v>
      </c>
      <c r="D12" s="20">
        <f>B12</f>
        <v>1.24</v>
      </c>
      <c r="E12" s="149">
        <f>D12/D$30</f>
        <v>8.9920232052211738E-2</v>
      </c>
      <c r="F12" s="20">
        <f>МКД!F12</f>
        <v>1.302</v>
      </c>
      <c r="G12" s="149">
        <f t="shared" ref="G12:G28" si="2">F12/F$30</f>
        <v>8.2771527418468965E-2</v>
      </c>
      <c r="H12" s="20">
        <f>F12</f>
        <v>1.302</v>
      </c>
      <c r="I12" s="149">
        <f t="shared" ref="I12:I28" si="3">H12/H$30</f>
        <v>8.2771527418468965E-2</v>
      </c>
      <c r="J12" s="17">
        <f t="shared" si="1"/>
        <v>0</v>
      </c>
      <c r="K12" s="277"/>
      <c r="L12" s="277"/>
      <c r="M12" s="277"/>
      <c r="N12" s="277"/>
      <c r="O12" s="277"/>
      <c r="P12" s="277"/>
      <c r="Q12" s="277"/>
      <c r="R12" s="277"/>
      <c r="S12" s="277"/>
      <c r="T12" s="277"/>
      <c r="U12" s="277"/>
      <c r="V12" s="277"/>
      <c r="W12" s="277"/>
      <c r="X12" s="277"/>
      <c r="Y12" s="277"/>
      <c r="Z12" s="277"/>
      <c r="AA12" s="277"/>
      <c r="AB12" s="277"/>
      <c r="AC12" s="100"/>
      <c r="AD12" s="277"/>
      <c r="AE12" s="100"/>
      <c r="AF12" s="277"/>
      <c r="AG12" s="100"/>
      <c r="AH12" s="277"/>
      <c r="AI12" s="277"/>
      <c r="AJ12" s="100"/>
      <c r="AK12" s="100"/>
      <c r="AL12" s="277"/>
      <c r="AM12" s="277"/>
      <c r="AN12" s="277"/>
      <c r="AO12" s="100"/>
      <c r="AP12" s="100"/>
    </row>
    <row r="13" spans="1:42">
      <c r="A13" s="19" t="str">
        <f>МКД!A13</f>
        <v>Заработная плата (уборка территории)</v>
      </c>
      <c r="B13" s="20">
        <f>МКД!B13</f>
        <v>1.24</v>
      </c>
      <c r="C13" s="149">
        <f>B13/B$30</f>
        <v>8.9920232052211738E-2</v>
      </c>
      <c r="D13" s="20">
        <f t="shared" ref="D13:D28" si="4">B13</f>
        <v>1.24</v>
      </c>
      <c r="E13" s="149">
        <f>D13/D$30</f>
        <v>8.9920232052211738E-2</v>
      </c>
      <c r="F13" s="20">
        <f>МКД!F13</f>
        <v>1.302</v>
      </c>
      <c r="G13" s="149">
        <f t="shared" si="2"/>
        <v>8.2771527418468965E-2</v>
      </c>
      <c r="H13" s="20">
        <f t="shared" ref="H13:H28" si="5">F13</f>
        <v>1.302</v>
      </c>
      <c r="I13" s="149">
        <f t="shared" si="3"/>
        <v>8.2771527418468965E-2</v>
      </c>
      <c r="J13" s="17">
        <f t="shared" si="1"/>
        <v>0</v>
      </c>
      <c r="K13" s="277"/>
      <c r="L13" s="277"/>
      <c r="M13" s="277"/>
      <c r="N13" s="277"/>
      <c r="O13" s="277"/>
      <c r="P13" s="277"/>
      <c r="Q13" s="277"/>
      <c r="R13" s="277"/>
      <c r="S13" s="277"/>
      <c r="T13" s="277"/>
      <c r="U13" s="277"/>
      <c r="V13" s="277"/>
      <c r="W13" s="277"/>
      <c r="X13" s="277"/>
      <c r="Y13" s="277"/>
      <c r="Z13" s="277"/>
      <c r="AA13" s="277"/>
      <c r="AB13" s="277"/>
      <c r="AC13" s="100"/>
      <c r="AD13" s="277"/>
      <c r="AE13" s="100"/>
      <c r="AF13" s="277"/>
      <c r="AG13" s="100"/>
      <c r="AH13" s="277"/>
      <c r="AI13" s="277"/>
      <c r="AJ13" s="100"/>
      <c r="AK13" s="100"/>
      <c r="AL13" s="277"/>
      <c r="AM13" s="277"/>
      <c r="AN13" s="277"/>
      <c r="AO13" s="100"/>
      <c r="AP13" s="100"/>
    </row>
    <row r="14" spans="1:42">
      <c r="A14" s="19" t="str">
        <f>МКД!A14</f>
        <v>Содержание придомовой территории (в т.ч.аренда техники)</v>
      </c>
      <c r="B14" s="20">
        <f>МКД!B14</f>
        <v>0.45100000000000001</v>
      </c>
      <c r="C14" s="149">
        <f>B14/B$30</f>
        <v>3.2704858593183464E-2</v>
      </c>
      <c r="D14" s="20">
        <f t="shared" si="4"/>
        <v>0.45100000000000001</v>
      </c>
      <c r="E14" s="149">
        <f>D14/D$30</f>
        <v>3.2704858593183464E-2</v>
      </c>
      <c r="F14" s="20">
        <f>МКД!F14</f>
        <v>0.8747959999999998</v>
      </c>
      <c r="G14" s="149">
        <f t="shared" si="2"/>
        <v>5.5613057680158957E-2</v>
      </c>
      <c r="H14" s="20">
        <f t="shared" si="5"/>
        <v>0.8747959999999998</v>
      </c>
      <c r="I14" s="149">
        <f t="shared" si="3"/>
        <v>5.5613057680158957E-2</v>
      </c>
      <c r="J14" s="17">
        <f t="shared" si="1"/>
        <v>0</v>
      </c>
      <c r="K14" s="277"/>
      <c r="L14" s="277"/>
      <c r="M14" s="277"/>
      <c r="N14" s="277"/>
      <c r="O14" s="277"/>
      <c r="P14" s="277"/>
      <c r="Q14" s="277"/>
      <c r="R14" s="277"/>
      <c r="S14" s="277"/>
      <c r="T14" s="277"/>
      <c r="U14" s="277"/>
      <c r="V14" s="277"/>
      <c r="W14" s="277"/>
      <c r="X14" s="277"/>
      <c r="Y14" s="277"/>
      <c r="Z14" s="277"/>
      <c r="AA14" s="277"/>
      <c r="AB14" s="277"/>
      <c r="AC14" s="100"/>
      <c r="AD14" s="277"/>
      <c r="AE14" s="100"/>
      <c r="AF14" s="277"/>
      <c r="AG14" s="100"/>
      <c r="AH14" s="277"/>
      <c r="AI14" s="277"/>
      <c r="AJ14" s="100"/>
      <c r="AK14" s="100"/>
      <c r="AL14" s="277"/>
      <c r="AM14" s="277"/>
      <c r="AN14" s="277"/>
      <c r="AO14" s="100"/>
      <c r="AP14" s="100"/>
    </row>
    <row r="15" spans="1:42">
      <c r="A15" s="19" t="str">
        <f>МКД!A15</f>
        <v>Обслуживание контейнерных площадок</v>
      </c>
      <c r="B15" s="20"/>
      <c r="C15" s="149"/>
      <c r="D15" s="20"/>
      <c r="E15" s="149"/>
      <c r="F15" s="20">
        <f>МКД!F15</f>
        <v>0.56000000000000005</v>
      </c>
      <c r="G15" s="149">
        <f t="shared" si="2"/>
        <v>3.5600656954180201E-2</v>
      </c>
      <c r="H15" s="20">
        <f t="shared" si="5"/>
        <v>0.56000000000000005</v>
      </c>
      <c r="I15" s="149">
        <f t="shared" si="3"/>
        <v>3.5600656954180201E-2</v>
      </c>
      <c r="J15" s="17">
        <f t="shared" si="1"/>
        <v>0</v>
      </c>
      <c r="K15" s="277"/>
      <c r="L15" s="277"/>
      <c r="M15" s="277"/>
      <c r="N15" s="277"/>
      <c r="O15" s="277"/>
      <c r="P15" s="277"/>
      <c r="Q15" s="277"/>
      <c r="R15" s="277"/>
      <c r="S15" s="277"/>
      <c r="T15" s="277"/>
      <c r="U15" s="277"/>
      <c r="V15" s="277"/>
      <c r="W15" s="277"/>
      <c r="X15" s="277"/>
      <c r="Y15" s="277"/>
      <c r="Z15" s="277"/>
      <c r="AA15" s="277"/>
      <c r="AB15" s="277"/>
      <c r="AC15" s="100"/>
      <c r="AD15" s="277"/>
      <c r="AE15" s="100"/>
      <c r="AF15" s="277"/>
      <c r="AG15" s="100"/>
      <c r="AH15" s="277"/>
      <c r="AI15" s="277"/>
      <c r="AJ15" s="100"/>
      <c r="AK15" s="100"/>
      <c r="AL15" s="277"/>
      <c r="AM15" s="277"/>
      <c r="AN15" s="277"/>
      <c r="AO15" s="100"/>
      <c r="AP15" s="100"/>
    </row>
    <row r="16" spans="1:42" s="24" customFormat="1">
      <c r="A16" s="19" t="str">
        <f>МКД!A16</f>
        <v>Заработная плата (техобслуживание и ремонт)</v>
      </c>
      <c r="B16" s="20">
        <f>МКД!B16</f>
        <v>4.1440000000000001</v>
      </c>
      <c r="C16" s="149">
        <f t="shared" ref="C16:C28" si="6">B16/B$30</f>
        <v>0.30050761421319794</v>
      </c>
      <c r="D16" s="20">
        <f t="shared" si="4"/>
        <v>4.1440000000000001</v>
      </c>
      <c r="E16" s="149">
        <f t="shared" ref="E16:E28" si="7">D16/D$30</f>
        <v>0.30050761421319794</v>
      </c>
      <c r="F16" s="20">
        <f>МКД!F16</f>
        <v>4.1564000000000005</v>
      </c>
      <c r="G16" s="149">
        <f t="shared" si="2"/>
        <v>0.26423316172206179</v>
      </c>
      <c r="H16" s="20">
        <f t="shared" si="5"/>
        <v>4.1564000000000005</v>
      </c>
      <c r="I16" s="149">
        <f t="shared" si="3"/>
        <v>0.26423316172206179</v>
      </c>
      <c r="J16" s="17">
        <f t="shared" si="1"/>
        <v>0</v>
      </c>
      <c r="K16" s="277"/>
      <c r="L16" s="277"/>
      <c r="M16" s="277"/>
      <c r="N16" s="277"/>
      <c r="O16" s="277"/>
      <c r="P16" s="277"/>
      <c r="Q16" s="277"/>
      <c r="R16" s="277"/>
      <c r="S16" s="277"/>
      <c r="T16" s="277"/>
      <c r="U16" s="277"/>
      <c r="V16" s="277"/>
      <c r="W16" s="277"/>
      <c r="X16" s="277"/>
      <c r="Y16" s="277"/>
      <c r="Z16" s="277"/>
      <c r="AA16" s="277"/>
      <c r="AB16" s="277"/>
      <c r="AC16" s="100"/>
      <c r="AD16" s="277"/>
      <c r="AE16" s="100"/>
      <c r="AF16" s="277"/>
      <c r="AG16" s="100"/>
      <c r="AH16" s="277"/>
      <c r="AI16" s="277"/>
      <c r="AJ16" s="100"/>
      <c r="AK16" s="100"/>
      <c r="AL16" s="277"/>
      <c r="AM16" s="277"/>
      <c r="AN16" s="277"/>
      <c r="AO16" s="100"/>
      <c r="AP16" s="100"/>
    </row>
    <row r="17" spans="1:42">
      <c r="A17" s="19" t="str">
        <f>МКД!A17</f>
        <v>Отчисления от заработной платы</v>
      </c>
      <c r="B17" s="20">
        <f>МКД!B17</f>
        <v>1.99</v>
      </c>
      <c r="C17" s="149">
        <f t="shared" si="6"/>
        <v>0.14430746918056561</v>
      </c>
      <c r="D17" s="20">
        <f t="shared" si="4"/>
        <v>1.99</v>
      </c>
      <c r="E17" s="149">
        <f t="shared" si="7"/>
        <v>0.14430746918056561</v>
      </c>
      <c r="F17" s="20">
        <f>МКД!F17</f>
        <v>2.0416408000000001</v>
      </c>
      <c r="G17" s="149">
        <f t="shared" si="2"/>
        <v>0.1297924174008179</v>
      </c>
      <c r="H17" s="20">
        <f t="shared" si="5"/>
        <v>2.0416408000000001</v>
      </c>
      <c r="I17" s="149">
        <f t="shared" si="3"/>
        <v>0.1297924174008179</v>
      </c>
      <c r="J17" s="17">
        <f t="shared" si="1"/>
        <v>0</v>
      </c>
      <c r="K17" s="277"/>
      <c r="L17" s="277"/>
      <c r="M17" s="277"/>
      <c r="N17" s="277"/>
      <c r="O17" s="277"/>
      <c r="P17" s="277"/>
      <c r="Q17" s="277"/>
      <c r="R17" s="277"/>
      <c r="S17" s="277"/>
      <c r="T17" s="277"/>
      <c r="U17" s="277"/>
      <c r="V17" s="277"/>
      <c r="W17" s="277"/>
      <c r="X17" s="277"/>
      <c r="Y17" s="277"/>
      <c r="Z17" s="277"/>
      <c r="AA17" s="277"/>
      <c r="AB17" s="277"/>
      <c r="AC17" s="100"/>
      <c r="AD17" s="277"/>
      <c r="AE17" s="100"/>
      <c r="AF17" s="277"/>
      <c r="AG17" s="100"/>
      <c r="AH17" s="277"/>
      <c r="AI17" s="277"/>
      <c r="AJ17" s="100"/>
      <c r="AK17" s="100"/>
      <c r="AL17" s="277"/>
      <c r="AM17" s="277"/>
      <c r="AN17" s="277"/>
      <c r="AO17" s="100"/>
      <c r="AP17" s="100"/>
    </row>
    <row r="18" spans="1:42">
      <c r="A18" s="19" t="str">
        <f>МКД!A18</f>
        <v>Материалы, оборудование, инструменты</v>
      </c>
      <c r="B18" s="20">
        <f>МКД!B18</f>
        <v>1.0449999999999999</v>
      </c>
      <c r="C18" s="149">
        <f t="shared" si="6"/>
        <v>7.5779550398839726E-2</v>
      </c>
      <c r="D18" s="20">
        <f t="shared" si="4"/>
        <v>1.0449999999999999</v>
      </c>
      <c r="E18" s="149">
        <f t="shared" si="7"/>
        <v>7.5779550398839726E-2</v>
      </c>
      <c r="F18" s="20">
        <f>МКД!F18</f>
        <v>1.5026999999999999</v>
      </c>
      <c r="G18" s="149">
        <f t="shared" si="2"/>
        <v>9.5530548580440328E-2</v>
      </c>
      <c r="H18" s="20">
        <f t="shared" si="5"/>
        <v>1.5026999999999999</v>
      </c>
      <c r="I18" s="149">
        <f t="shared" si="3"/>
        <v>9.5530548580440328E-2</v>
      </c>
      <c r="J18" s="17">
        <f t="shared" si="1"/>
        <v>0</v>
      </c>
      <c r="K18" s="277"/>
      <c r="L18" s="277"/>
      <c r="M18" s="277"/>
      <c r="N18" s="277"/>
      <c r="O18" s="277"/>
      <c r="P18" s="277"/>
      <c r="Q18" s="277"/>
      <c r="R18" s="277"/>
      <c r="S18" s="277"/>
      <c r="T18" s="277"/>
      <c r="U18" s="277"/>
      <c r="V18" s="277"/>
      <c r="W18" s="277"/>
      <c r="X18" s="277"/>
      <c r="Y18" s="277"/>
      <c r="Z18" s="277"/>
      <c r="AA18" s="277"/>
      <c r="AB18" s="277"/>
      <c r="AC18" s="100"/>
      <c r="AD18" s="277"/>
      <c r="AE18" s="100"/>
      <c r="AF18" s="277"/>
      <c r="AG18" s="100"/>
      <c r="AH18" s="277"/>
      <c r="AI18" s="277"/>
      <c r="AJ18" s="100"/>
      <c r="AK18" s="100"/>
      <c r="AL18" s="277"/>
      <c r="AM18" s="277"/>
      <c r="AN18" s="277"/>
      <c r="AO18" s="100"/>
      <c r="AP18" s="100"/>
    </row>
    <row r="19" spans="1:42">
      <c r="A19" s="19" t="str">
        <f>МКД!A19</f>
        <v>Охрана труда</v>
      </c>
      <c r="B19" s="20">
        <f>МКД!B19</f>
        <v>0.12100000000000001</v>
      </c>
      <c r="C19" s="149">
        <f t="shared" si="6"/>
        <v>8.7744742567077601E-3</v>
      </c>
      <c r="D19" s="20">
        <f t="shared" si="4"/>
        <v>0.12100000000000001</v>
      </c>
      <c r="E19" s="149">
        <f t="shared" si="7"/>
        <v>8.7744742567077601E-3</v>
      </c>
      <c r="F19" s="20">
        <f>МКД!F19</f>
        <v>0.12947000000000003</v>
      </c>
      <c r="G19" s="149">
        <f t="shared" si="2"/>
        <v>8.2307447426030553E-3</v>
      </c>
      <c r="H19" s="20">
        <f t="shared" si="5"/>
        <v>0.12947000000000003</v>
      </c>
      <c r="I19" s="149">
        <f t="shared" si="3"/>
        <v>8.2307447426030553E-3</v>
      </c>
      <c r="J19" s="17">
        <f t="shared" si="1"/>
        <v>0</v>
      </c>
      <c r="K19" s="277"/>
      <c r="L19" s="277"/>
      <c r="M19" s="277"/>
      <c r="N19" s="277"/>
      <c r="O19" s="277"/>
      <c r="P19" s="277"/>
      <c r="Q19" s="277"/>
      <c r="R19" s="277"/>
      <c r="S19" s="277"/>
      <c r="T19" s="277"/>
      <c r="U19" s="277"/>
      <c r="V19" s="277"/>
      <c r="W19" s="277"/>
      <c r="X19" s="277"/>
      <c r="Y19" s="277"/>
      <c r="Z19" s="277"/>
      <c r="AA19" s="277"/>
      <c r="AB19" s="277"/>
      <c r="AC19" s="100"/>
      <c r="AD19" s="277"/>
      <c r="AE19" s="100"/>
      <c r="AF19" s="277"/>
      <c r="AG19" s="100"/>
      <c r="AH19" s="277"/>
      <c r="AI19" s="277"/>
      <c r="AJ19" s="100"/>
      <c r="AK19" s="100"/>
      <c r="AL19" s="277"/>
      <c r="AM19" s="277"/>
      <c r="AN19" s="277"/>
      <c r="AO19" s="100"/>
      <c r="AP19" s="100"/>
    </row>
    <row r="20" spans="1:42">
      <c r="A20" s="19" t="str">
        <f>МКД!A20</f>
        <v>Транспортно-экспедиционные услуги</v>
      </c>
      <c r="B20" s="20">
        <f>МКД!B20</f>
        <v>1.1000000000000001E-2</v>
      </c>
      <c r="C20" s="149">
        <f t="shared" si="6"/>
        <v>7.9767947788252362E-4</v>
      </c>
      <c r="D20" s="20">
        <f t="shared" si="4"/>
        <v>1.1000000000000001E-2</v>
      </c>
      <c r="E20" s="149">
        <f t="shared" si="7"/>
        <v>7.9767947788252362E-4</v>
      </c>
      <c r="F20" s="20">
        <f>МКД!F20</f>
        <v>1.2100000000000001E-2</v>
      </c>
      <c r="G20" s="149">
        <f t="shared" si="2"/>
        <v>7.6922848061710802E-4</v>
      </c>
      <c r="H20" s="20">
        <f t="shared" si="5"/>
        <v>1.2100000000000001E-2</v>
      </c>
      <c r="I20" s="149">
        <f t="shared" si="3"/>
        <v>7.6922848061710802E-4</v>
      </c>
      <c r="J20" s="17">
        <f t="shared" si="1"/>
        <v>0</v>
      </c>
      <c r="K20" s="277"/>
      <c r="L20" s="277"/>
      <c r="M20" s="277"/>
      <c r="N20" s="277"/>
      <c r="O20" s="277"/>
      <c r="P20" s="277"/>
      <c r="Q20" s="277"/>
      <c r="R20" s="277"/>
      <c r="S20" s="277"/>
      <c r="T20" s="277"/>
      <c r="U20" s="277"/>
      <c r="V20" s="277"/>
      <c r="W20" s="277"/>
      <c r="X20" s="277"/>
      <c r="Y20" s="277"/>
      <c r="Z20" s="277"/>
      <c r="AA20" s="277"/>
      <c r="AB20" s="277"/>
      <c r="AC20" s="100"/>
      <c r="AD20" s="277"/>
      <c r="AE20" s="100"/>
      <c r="AF20" s="277"/>
      <c r="AG20" s="100"/>
      <c r="AH20" s="277"/>
      <c r="AI20" s="277"/>
      <c r="AJ20" s="100"/>
      <c r="AK20" s="100"/>
      <c r="AL20" s="277"/>
      <c r="AM20" s="277"/>
      <c r="AN20" s="277"/>
      <c r="AO20" s="100"/>
      <c r="AP20" s="100"/>
    </row>
    <row r="21" spans="1:42">
      <c r="A21" s="19" t="str">
        <f>МКД!A21</f>
        <v>Аварийно-диспетчерское  обслуживание (по договору подряда)</v>
      </c>
      <c r="B21" s="20">
        <f>МКД!B21</f>
        <v>0.22000000000000003</v>
      </c>
      <c r="C21" s="149">
        <f t="shared" si="6"/>
        <v>1.5953589557650472E-2</v>
      </c>
      <c r="D21" s="20">
        <f t="shared" si="4"/>
        <v>0.22000000000000003</v>
      </c>
      <c r="E21" s="149">
        <f t="shared" si="7"/>
        <v>1.5953589557650472E-2</v>
      </c>
      <c r="F21" s="20">
        <f>МКД!F21</f>
        <v>0.11</v>
      </c>
      <c r="G21" s="149">
        <f t="shared" si="2"/>
        <v>6.9929861874282531E-3</v>
      </c>
      <c r="H21" s="20">
        <f t="shared" si="5"/>
        <v>0.11</v>
      </c>
      <c r="I21" s="149">
        <f t="shared" si="3"/>
        <v>6.9929861874282531E-3</v>
      </c>
      <c r="J21" s="17">
        <f t="shared" si="1"/>
        <v>0</v>
      </c>
      <c r="K21" s="277"/>
      <c r="L21" s="277"/>
      <c r="M21" s="277"/>
      <c r="N21" s="277"/>
      <c r="O21" s="277"/>
      <c r="P21" s="277"/>
      <c r="Q21" s="277"/>
      <c r="R21" s="277"/>
      <c r="S21" s="277"/>
      <c r="T21" s="277"/>
      <c r="U21" s="277"/>
      <c r="V21" s="277"/>
      <c r="W21" s="277"/>
      <c r="X21" s="277"/>
      <c r="Y21" s="277"/>
      <c r="Z21" s="277"/>
      <c r="AA21" s="277"/>
      <c r="AB21" s="277"/>
      <c r="AC21" s="100"/>
      <c r="AD21" s="277"/>
      <c r="AE21" s="100"/>
      <c r="AF21" s="277"/>
      <c r="AG21" s="100"/>
      <c r="AH21" s="277"/>
      <c r="AI21" s="277"/>
      <c r="AJ21" s="100"/>
      <c r="AK21" s="100"/>
      <c r="AL21" s="277"/>
      <c r="AM21" s="277"/>
      <c r="AN21" s="277"/>
      <c r="AO21" s="100"/>
      <c r="AP21" s="100"/>
    </row>
    <row r="22" spans="1:42" s="27" customFormat="1">
      <c r="A22" s="19" t="str">
        <f>МКД!A22</f>
        <v>Дератизация, дезинсекция (по договору подряда)</v>
      </c>
      <c r="B22" s="20">
        <f>МКД!B22</f>
        <v>4.2000000000000003E-2</v>
      </c>
      <c r="C22" s="149">
        <f t="shared" si="6"/>
        <v>3.0456852791878172E-3</v>
      </c>
      <c r="D22" s="20">
        <f t="shared" si="4"/>
        <v>4.2000000000000003E-2</v>
      </c>
      <c r="E22" s="149">
        <f t="shared" si="7"/>
        <v>3.0456852791878172E-3</v>
      </c>
      <c r="F22" s="20">
        <f>МКД!F22</f>
        <v>4.4940000000000008E-2</v>
      </c>
      <c r="G22" s="149">
        <f t="shared" si="2"/>
        <v>2.8569527205729614E-3</v>
      </c>
      <c r="H22" s="20">
        <f t="shared" si="5"/>
        <v>4.4940000000000008E-2</v>
      </c>
      <c r="I22" s="149">
        <f t="shared" si="3"/>
        <v>2.8569527205729614E-3</v>
      </c>
      <c r="J22" s="17">
        <f t="shared" si="1"/>
        <v>0</v>
      </c>
      <c r="K22" s="277"/>
      <c r="L22" s="277"/>
      <c r="M22" s="277"/>
      <c r="N22" s="277"/>
      <c r="O22" s="277"/>
      <c r="P22" s="277"/>
      <c r="Q22" s="277"/>
      <c r="R22" s="277"/>
      <c r="S22" s="277"/>
      <c r="T22" s="277"/>
      <c r="U22" s="277"/>
      <c r="V22" s="277"/>
      <c r="W22" s="277"/>
      <c r="X22" s="277"/>
      <c r="Y22" s="277"/>
      <c r="Z22" s="277"/>
      <c r="AA22" s="277"/>
      <c r="AB22" s="277"/>
      <c r="AC22" s="100"/>
      <c r="AD22" s="277"/>
      <c r="AE22" s="100"/>
      <c r="AF22" s="277"/>
      <c r="AG22" s="100"/>
      <c r="AH22" s="277"/>
      <c r="AI22" s="277"/>
      <c r="AJ22" s="100"/>
      <c r="AK22" s="100"/>
      <c r="AL22" s="277"/>
      <c r="AM22" s="277"/>
      <c r="AN22" s="277"/>
      <c r="AO22" s="100"/>
      <c r="AP22" s="100"/>
    </row>
    <row r="23" spans="1:42" s="27" customFormat="1">
      <c r="A23" s="19" t="str">
        <f>МКД!A23</f>
        <v>Обследование тех.сост. АПС и ДУ (по договору подряда)</v>
      </c>
      <c r="B23" s="20">
        <f>МКД!B23</f>
        <v>0.22000000000000003</v>
      </c>
      <c r="C23" s="149">
        <f t="shared" si="6"/>
        <v>1.5953589557650472E-2</v>
      </c>
      <c r="D23" s="20">
        <f t="shared" si="4"/>
        <v>0.22000000000000003</v>
      </c>
      <c r="E23" s="149">
        <f t="shared" si="7"/>
        <v>1.5953589557650472E-2</v>
      </c>
      <c r="F23" s="20">
        <f>МКД!F23</f>
        <v>0.35099999999999998</v>
      </c>
      <c r="G23" s="149">
        <f t="shared" si="2"/>
        <v>2.2313983198066517E-2</v>
      </c>
      <c r="H23" s="20">
        <f t="shared" si="5"/>
        <v>0.35099999999999998</v>
      </c>
      <c r="I23" s="149">
        <f t="shared" si="3"/>
        <v>2.2313983198066517E-2</v>
      </c>
      <c r="J23" s="17">
        <f t="shared" si="1"/>
        <v>0</v>
      </c>
      <c r="K23" s="277"/>
      <c r="L23" s="277"/>
      <c r="M23" s="277"/>
      <c r="N23" s="277"/>
      <c r="O23" s="277"/>
      <c r="P23" s="277"/>
      <c r="Q23" s="277"/>
      <c r="R23" s="277"/>
      <c r="S23" s="277"/>
      <c r="T23" s="277"/>
      <c r="U23" s="277"/>
      <c r="V23" s="277"/>
      <c r="W23" s="277"/>
      <c r="X23" s="277"/>
      <c r="Y23" s="277"/>
      <c r="Z23" s="277"/>
      <c r="AA23" s="277"/>
      <c r="AB23" s="277"/>
      <c r="AC23" s="100"/>
      <c r="AD23" s="277"/>
      <c r="AE23" s="100"/>
      <c r="AF23" s="277"/>
      <c r="AG23" s="100"/>
      <c r="AH23" s="277"/>
      <c r="AI23" s="277"/>
      <c r="AJ23" s="100"/>
      <c r="AK23" s="100"/>
      <c r="AL23" s="277"/>
      <c r="AM23" s="277"/>
      <c r="AN23" s="277"/>
      <c r="AO23" s="100"/>
      <c r="AP23" s="100"/>
    </row>
    <row r="24" spans="1:42">
      <c r="A24" s="19" t="str">
        <f>МКД!A24</f>
        <v xml:space="preserve">Обслуживание и поверка ОПУ </v>
      </c>
      <c r="B24" s="20">
        <f>МКД!B24</f>
        <v>0.23</v>
      </c>
      <c r="C24" s="149">
        <f t="shared" si="6"/>
        <v>1.6678752719361856E-2</v>
      </c>
      <c r="D24" s="20">
        <f t="shared" si="4"/>
        <v>0.23</v>
      </c>
      <c r="E24" s="149">
        <f t="shared" si="7"/>
        <v>1.6678752719361856E-2</v>
      </c>
      <c r="F24" s="20">
        <f>МКД!F24</f>
        <v>0.25</v>
      </c>
      <c r="G24" s="149">
        <f t="shared" si="2"/>
        <v>1.5893150425973303E-2</v>
      </c>
      <c r="H24" s="20">
        <f t="shared" si="5"/>
        <v>0.25</v>
      </c>
      <c r="I24" s="149">
        <f t="shared" si="3"/>
        <v>1.5893150425973303E-2</v>
      </c>
      <c r="J24" s="17">
        <f t="shared" si="1"/>
        <v>0</v>
      </c>
      <c r="K24" s="277"/>
      <c r="L24" s="277"/>
      <c r="M24" s="277"/>
      <c r="N24" s="277"/>
      <c r="O24" s="277"/>
      <c r="P24" s="277"/>
      <c r="Q24" s="277"/>
      <c r="R24" s="277"/>
      <c r="S24" s="277"/>
      <c r="T24" s="277"/>
      <c r="U24" s="277"/>
      <c r="V24" s="277"/>
      <c r="W24" s="277"/>
      <c r="X24" s="277"/>
      <c r="Y24" s="277"/>
      <c r="Z24" s="277"/>
      <c r="AA24" s="277"/>
      <c r="AB24" s="277"/>
      <c r="AC24" s="100"/>
      <c r="AD24" s="277"/>
      <c r="AE24" s="100"/>
      <c r="AF24" s="277"/>
      <c r="AG24" s="100"/>
      <c r="AH24" s="277"/>
      <c r="AI24" s="277"/>
      <c r="AJ24" s="100"/>
      <c r="AK24" s="100"/>
      <c r="AL24" s="277"/>
      <c r="AM24" s="277"/>
      <c r="AN24" s="277"/>
      <c r="AO24" s="100"/>
      <c r="AP24" s="100"/>
    </row>
    <row r="25" spans="1:42">
      <c r="A25" s="19" t="str">
        <f>МКД!A25</f>
        <v>Прочие услуги</v>
      </c>
      <c r="B25" s="20">
        <f>МКД!B25</f>
        <v>0.13200000000000001</v>
      </c>
      <c r="C25" s="149">
        <f t="shared" si="6"/>
        <v>9.5721537345902826E-3</v>
      </c>
      <c r="D25" s="20">
        <f t="shared" si="4"/>
        <v>0.13200000000000001</v>
      </c>
      <c r="E25" s="149">
        <f t="shared" si="7"/>
        <v>9.5721537345902826E-3</v>
      </c>
      <c r="F25" s="20">
        <f>МКД!F25</f>
        <v>0.14520000000000002</v>
      </c>
      <c r="G25" s="149">
        <f t="shared" si="2"/>
        <v>9.2307417674052962E-3</v>
      </c>
      <c r="H25" s="20">
        <f t="shared" si="5"/>
        <v>0.14520000000000002</v>
      </c>
      <c r="I25" s="149">
        <f t="shared" si="3"/>
        <v>9.2307417674052962E-3</v>
      </c>
      <c r="J25" s="17">
        <f t="shared" si="1"/>
        <v>0</v>
      </c>
      <c r="K25" s="277"/>
      <c r="L25" s="277"/>
      <c r="M25" s="277"/>
      <c r="N25" s="277"/>
      <c r="O25" s="277"/>
      <c r="P25" s="277"/>
      <c r="Q25" s="277"/>
      <c r="R25" s="277"/>
      <c r="S25" s="277"/>
      <c r="T25" s="277"/>
      <c r="U25" s="277"/>
      <c r="V25" s="277"/>
      <c r="W25" s="277"/>
      <c r="X25" s="277"/>
      <c r="Y25" s="277"/>
      <c r="Z25" s="277"/>
      <c r="AA25" s="277"/>
      <c r="AB25" s="277"/>
      <c r="AC25" s="100"/>
      <c r="AD25" s="277"/>
      <c r="AE25" s="100"/>
      <c r="AF25" s="277"/>
      <c r="AG25" s="100"/>
      <c r="AH25" s="277"/>
      <c r="AI25" s="277"/>
      <c r="AJ25" s="100"/>
      <c r="AK25" s="100"/>
      <c r="AL25" s="277"/>
      <c r="AM25" s="277"/>
      <c r="AN25" s="277"/>
      <c r="AO25" s="100"/>
      <c r="AP25" s="100"/>
    </row>
    <row r="26" spans="1:42">
      <c r="A26" s="19" t="str">
        <f>МКД!A26</f>
        <v>Банковские расходы</v>
      </c>
      <c r="B26" s="20">
        <f>МКД!B26</f>
        <v>0.627</v>
      </c>
      <c r="C26" s="149">
        <f t="shared" si="6"/>
        <v>4.5467730239303839E-2</v>
      </c>
      <c r="D26" s="20">
        <f t="shared" si="4"/>
        <v>0.627</v>
      </c>
      <c r="E26" s="149">
        <f t="shared" si="7"/>
        <v>4.5467730239303839E-2</v>
      </c>
      <c r="F26" s="20">
        <f>МКД!F26</f>
        <v>0.6070000000000001</v>
      </c>
      <c r="G26" s="149">
        <f t="shared" si="2"/>
        <v>3.8588569234263188E-2</v>
      </c>
      <c r="H26" s="20">
        <f t="shared" si="5"/>
        <v>0.6070000000000001</v>
      </c>
      <c r="I26" s="149">
        <f t="shared" si="3"/>
        <v>3.8588569234263188E-2</v>
      </c>
      <c r="J26" s="17">
        <f t="shared" si="1"/>
        <v>0</v>
      </c>
      <c r="K26" s="277"/>
      <c r="L26" s="277"/>
      <c r="M26" s="277"/>
      <c r="N26" s="277"/>
      <c r="O26" s="277"/>
      <c r="P26" s="277"/>
      <c r="Q26" s="277"/>
      <c r="R26" s="277"/>
      <c r="S26" s="277"/>
      <c r="T26" s="277"/>
      <c r="U26" s="277"/>
      <c r="V26" s="277"/>
      <c r="W26" s="277"/>
      <c r="X26" s="277"/>
      <c r="Y26" s="277"/>
      <c r="Z26" s="277"/>
      <c r="AA26" s="277"/>
      <c r="AB26" s="277"/>
      <c r="AC26" s="100"/>
      <c r="AD26" s="277"/>
      <c r="AE26" s="100"/>
      <c r="AF26" s="277"/>
      <c r="AG26" s="100"/>
      <c r="AH26" s="277"/>
      <c r="AI26" s="277"/>
      <c r="AJ26" s="100"/>
      <c r="AK26" s="100"/>
      <c r="AL26" s="277"/>
      <c r="AM26" s="277"/>
      <c r="AN26" s="277"/>
      <c r="AO26" s="100"/>
      <c r="AP26" s="100"/>
    </row>
    <row r="27" spans="1:42">
      <c r="A27" s="19" t="str">
        <f>МКД!A27</f>
        <v>Налоги</v>
      </c>
      <c r="B27" s="20">
        <f>МКД!B27</f>
        <v>0.69799999999999995</v>
      </c>
      <c r="C27" s="149">
        <f t="shared" si="6"/>
        <v>5.0616388687454668E-2</v>
      </c>
      <c r="D27" s="20">
        <f t="shared" si="4"/>
        <v>0.69799999999999995</v>
      </c>
      <c r="E27" s="149">
        <f t="shared" si="7"/>
        <v>5.0616388687454668E-2</v>
      </c>
      <c r="F27" s="20">
        <f>МКД!F27</f>
        <v>0.76780000000000004</v>
      </c>
      <c r="G27" s="149">
        <f t="shared" si="2"/>
        <v>4.8811043588249212E-2</v>
      </c>
      <c r="H27" s="20">
        <f t="shared" si="5"/>
        <v>0.76780000000000004</v>
      </c>
      <c r="I27" s="149">
        <f t="shared" si="3"/>
        <v>4.8811043588249212E-2</v>
      </c>
      <c r="J27" s="17">
        <f t="shared" si="1"/>
        <v>0</v>
      </c>
      <c r="K27" s="277"/>
      <c r="L27" s="277"/>
      <c r="M27" s="277"/>
      <c r="N27" s="277"/>
      <c r="O27" s="277"/>
      <c r="P27" s="277"/>
      <c r="Q27" s="277"/>
      <c r="R27" s="277"/>
      <c r="S27" s="277"/>
      <c r="T27" s="277"/>
      <c r="U27" s="277"/>
      <c r="V27" s="277"/>
      <c r="W27" s="277"/>
      <c r="X27" s="277"/>
      <c r="Y27" s="277"/>
      <c r="Z27" s="277"/>
      <c r="AA27" s="277"/>
      <c r="AB27" s="277"/>
      <c r="AC27" s="100"/>
      <c r="AD27" s="277"/>
      <c r="AE27" s="100"/>
      <c r="AF27" s="277"/>
      <c r="AG27" s="100"/>
      <c r="AH27" s="277"/>
      <c r="AI27" s="277"/>
      <c r="AJ27" s="100"/>
      <c r="AK27" s="100"/>
      <c r="AL27" s="277"/>
      <c r="AM27" s="277"/>
      <c r="AN27" s="277"/>
      <c r="AO27" s="100"/>
      <c r="AP27" s="100"/>
    </row>
    <row r="28" spans="1:42">
      <c r="A28" s="19" t="str">
        <f>МКД!A28</f>
        <v>Расходы на управление</v>
      </c>
      <c r="B28" s="20">
        <f>МКД!B28</f>
        <v>1.379</v>
      </c>
      <c r="C28" s="149">
        <f t="shared" si="6"/>
        <v>9.9999999999999992E-2</v>
      </c>
      <c r="D28" s="20">
        <f t="shared" si="4"/>
        <v>1.379</v>
      </c>
      <c r="E28" s="149">
        <f t="shared" si="7"/>
        <v>9.9999999999999992E-2</v>
      </c>
      <c r="F28" s="20">
        <f>МКД!F28</f>
        <v>1.5730000000000002</v>
      </c>
      <c r="G28" s="149">
        <f t="shared" si="2"/>
        <v>9.9999702480224037E-2</v>
      </c>
      <c r="H28" s="20">
        <f t="shared" si="5"/>
        <v>1.5730000000000002</v>
      </c>
      <c r="I28" s="149">
        <f t="shared" si="3"/>
        <v>9.9999702480224037E-2</v>
      </c>
      <c r="J28" s="17">
        <f t="shared" si="1"/>
        <v>0</v>
      </c>
      <c r="K28" s="277"/>
      <c r="L28" s="277"/>
      <c r="M28" s="277"/>
      <c r="N28" s="277"/>
      <c r="O28" s="277"/>
      <c r="P28" s="277"/>
      <c r="Q28" s="277"/>
      <c r="R28" s="277"/>
      <c r="S28" s="277"/>
      <c r="T28" s="277"/>
      <c r="U28" s="277"/>
      <c r="V28" s="277"/>
      <c r="W28" s="277"/>
      <c r="X28" s="277"/>
      <c r="Y28" s="277"/>
      <c r="Z28" s="277"/>
      <c r="AA28" s="277"/>
      <c r="AB28" s="277"/>
      <c r="AC28" s="100"/>
      <c r="AD28" s="277"/>
      <c r="AE28" s="100"/>
      <c r="AF28" s="277"/>
      <c r="AG28" s="100"/>
      <c r="AH28" s="277"/>
      <c r="AI28" s="277"/>
      <c r="AJ28" s="100"/>
      <c r="AK28" s="100"/>
      <c r="AL28" s="277"/>
      <c r="AM28" s="277"/>
      <c r="AN28" s="277"/>
      <c r="AO28" s="100"/>
      <c r="AP28" s="100"/>
    </row>
    <row r="29" spans="1:42">
      <c r="A29" s="201"/>
      <c r="B29" s="20"/>
      <c r="C29" s="21"/>
      <c r="D29" s="20"/>
      <c r="E29" s="21"/>
      <c r="F29" s="20"/>
      <c r="G29" s="21"/>
      <c r="H29" s="20"/>
      <c r="I29" s="21"/>
      <c r="J29" s="17"/>
      <c r="K29" s="277"/>
      <c r="L29" s="277"/>
      <c r="M29" s="277"/>
      <c r="N29" s="277"/>
      <c r="O29" s="277"/>
      <c r="P29" s="277"/>
      <c r="Q29" s="277"/>
      <c r="R29" s="277"/>
      <c r="S29" s="277"/>
      <c r="T29" s="277"/>
      <c r="U29" s="277"/>
      <c r="V29" s="277"/>
      <c r="W29" s="277"/>
      <c r="X29" s="277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</row>
    <row r="30" spans="1:42" ht="12.75" customHeight="1">
      <c r="A30" s="23" t="s">
        <v>0</v>
      </c>
      <c r="B30" s="107">
        <f>SUM(B12:B28)</f>
        <v>13.790000000000001</v>
      </c>
      <c r="C30" s="21">
        <f>B30/B$30</f>
        <v>1</v>
      </c>
      <c r="D30" s="107">
        <f>SUM(D12:D28)</f>
        <v>13.790000000000001</v>
      </c>
      <c r="E30" s="21">
        <f>D30/D$30</f>
        <v>1</v>
      </c>
      <c r="F30" s="107">
        <f>SUM(F12:F28)</f>
        <v>15.7300468</v>
      </c>
      <c r="G30" s="21">
        <f>F30/F$30</f>
        <v>1</v>
      </c>
      <c r="H30" s="107">
        <f>SUM(H12:H28)</f>
        <v>15.7300468</v>
      </c>
      <c r="I30" s="21">
        <f>H30/H$30</f>
        <v>1</v>
      </c>
      <c r="J30" s="17"/>
      <c r="K30" s="176"/>
      <c r="L30" s="176"/>
      <c r="M30" s="176"/>
      <c r="N30" s="176"/>
      <c r="O30" s="176"/>
      <c r="P30" s="176"/>
      <c r="Q30" s="176"/>
      <c r="R30" s="176"/>
      <c r="S30" s="176"/>
      <c r="T30" s="176"/>
      <c r="U30" s="176"/>
      <c r="V30" s="176"/>
      <c r="W30" s="176"/>
      <c r="X30" s="176"/>
      <c r="Y30" s="176"/>
      <c r="Z30" s="176"/>
      <c r="AA30" s="176"/>
      <c r="AB30" s="176"/>
      <c r="AC30" s="176"/>
      <c r="AD30" s="176"/>
      <c r="AE30" s="176"/>
      <c r="AF30" s="176"/>
      <c r="AG30" s="176"/>
      <c r="AH30" s="176"/>
      <c r="AI30" s="176"/>
      <c r="AJ30" s="176"/>
      <c r="AK30" s="176"/>
      <c r="AL30" s="176"/>
      <c r="AM30" s="176"/>
      <c r="AN30" s="176"/>
      <c r="AO30" s="176"/>
      <c r="AP30" s="176"/>
    </row>
    <row r="31" spans="1:42">
      <c r="A31" s="26"/>
      <c r="B31" s="196">
        <v>13.79</v>
      </c>
      <c r="C31" s="197"/>
      <c r="D31" s="196">
        <v>13.79</v>
      </c>
      <c r="E31" s="197"/>
      <c r="F31" s="196">
        <v>15.73</v>
      </c>
      <c r="G31" s="198"/>
      <c r="H31" s="196">
        <v>15.73</v>
      </c>
      <c r="I31" s="21"/>
      <c r="J31" s="17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</row>
    <row r="32" spans="1:42">
      <c r="A32" s="19"/>
      <c r="B32" s="20">
        <f>B30-B31</f>
        <v>0</v>
      </c>
      <c r="C32" s="21"/>
      <c r="D32" s="20">
        <f>D30-D31</f>
        <v>0</v>
      </c>
      <c r="E32" s="21"/>
      <c r="F32" s="20">
        <f t="shared" ref="F32" si="8">F30-F31</f>
        <v>4.6799999999791453E-5</v>
      </c>
      <c r="G32" s="21"/>
      <c r="H32" s="20">
        <f t="shared" ref="H32" si="9">H30-H31</f>
        <v>4.6799999999791453E-5</v>
      </c>
      <c r="I32" s="21"/>
      <c r="J32" s="17"/>
      <c r="K32" s="277"/>
      <c r="L32" s="277"/>
      <c r="M32" s="277"/>
      <c r="N32" s="277"/>
      <c r="O32" s="277"/>
      <c r="P32" s="277"/>
      <c r="Q32" s="277"/>
      <c r="R32" s="277"/>
      <c r="S32" s="277"/>
      <c r="T32" s="277"/>
      <c r="U32" s="277"/>
      <c r="V32" s="277"/>
      <c r="W32" s="277"/>
      <c r="X32" s="277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</row>
    <row r="33" spans="1:42" s="27" customFormat="1">
      <c r="A33" s="29" t="s">
        <v>18</v>
      </c>
      <c r="B33" s="30"/>
      <c r="C33" s="30"/>
      <c r="D33" s="79"/>
      <c r="E33" s="30"/>
      <c r="F33" s="30"/>
      <c r="G33" s="30"/>
      <c r="H33" s="150"/>
      <c r="I33" s="30"/>
      <c r="J33" s="17">
        <f t="shared" si="1"/>
        <v>0</v>
      </c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</row>
    <row r="34" spans="1:42" s="27" customFormat="1" ht="38.25">
      <c r="A34" s="115" t="s">
        <v>101</v>
      </c>
      <c r="B34" s="32">
        <f>МКД!B34</f>
        <v>0.59554000000000007</v>
      </c>
      <c r="C34" s="21">
        <f t="shared" ref="C34:C40" si="10">B34/B$40</f>
        <v>0.14525300876580757</v>
      </c>
      <c r="D34" s="32">
        <f>МКД!D34</f>
        <v>1.1910800000000001</v>
      </c>
      <c r="E34" s="21">
        <f t="shared" ref="E34:E40" si="11">D34/D$40</f>
        <v>0.14525300876580757</v>
      </c>
      <c r="F34" s="32">
        <f>МКД!F34</f>
        <v>0.60275558800000006</v>
      </c>
      <c r="G34" s="21">
        <f t="shared" ref="G34:G40" si="12">F34/F$40</f>
        <v>0.14524304240187361</v>
      </c>
      <c r="H34" s="32">
        <f>МКД!H34</f>
        <v>1.2055111760000001</v>
      </c>
      <c r="I34" s="21">
        <f t="shared" ref="I34:I40" si="13">H34/H$40</f>
        <v>0.14524304240187361</v>
      </c>
      <c r="J34" s="17">
        <f t="shared" si="1"/>
        <v>0</v>
      </c>
      <c r="K34" s="277"/>
      <c r="L34" s="277"/>
      <c r="M34" s="277"/>
      <c r="N34" s="277"/>
      <c r="O34" s="277"/>
      <c r="P34" s="277"/>
      <c r="Q34" s="277"/>
      <c r="R34" s="277"/>
      <c r="S34" s="277"/>
      <c r="T34" s="277"/>
      <c r="U34" s="277"/>
      <c r="V34" s="277"/>
      <c r="W34" s="277"/>
      <c r="X34" s="277"/>
      <c r="Y34" s="277"/>
      <c r="Z34" s="277"/>
      <c r="AA34" s="277"/>
      <c r="AB34" s="277"/>
      <c r="AC34" s="100"/>
      <c r="AD34" s="277"/>
      <c r="AE34" s="100"/>
      <c r="AF34" s="277"/>
      <c r="AG34" s="100"/>
      <c r="AH34" s="277"/>
      <c r="AI34" s="277"/>
      <c r="AJ34" s="100"/>
      <c r="AK34" s="100"/>
      <c r="AL34" s="277"/>
      <c r="AM34" s="277"/>
      <c r="AN34" s="277"/>
      <c r="AO34" s="100"/>
      <c r="AP34" s="100"/>
    </row>
    <row r="35" spans="1:42" s="33" customFormat="1" ht="25.5">
      <c r="A35" s="115" t="s">
        <v>102</v>
      </c>
      <c r="B35" s="32">
        <f>МКД!B35</f>
        <v>2.6394000000000002</v>
      </c>
      <c r="C35" s="21">
        <f t="shared" si="10"/>
        <v>0.64375321781319894</v>
      </c>
      <c r="D35" s="32">
        <f>МКД!D35</f>
        <v>5.2788000000000004</v>
      </c>
      <c r="E35" s="21">
        <f t="shared" si="11"/>
        <v>0.64375321781319894</v>
      </c>
      <c r="F35" s="32">
        <f>МКД!F35</f>
        <v>1.5200006800000001</v>
      </c>
      <c r="G35" s="21">
        <f t="shared" si="12"/>
        <v>0.36626707012149129</v>
      </c>
      <c r="H35" s="32">
        <f>МКД!H35</f>
        <v>3.0400013600000002</v>
      </c>
      <c r="I35" s="21">
        <f t="shared" si="13"/>
        <v>0.36626707012149129</v>
      </c>
      <c r="J35" s="17">
        <f t="shared" si="1"/>
        <v>0</v>
      </c>
      <c r="K35" s="277"/>
      <c r="L35" s="277"/>
      <c r="M35" s="277"/>
      <c r="N35" s="277"/>
      <c r="O35" s="277"/>
      <c r="P35" s="277"/>
      <c r="Q35" s="277"/>
      <c r="R35" s="277"/>
      <c r="S35" s="277"/>
      <c r="T35" s="277"/>
      <c r="U35" s="277"/>
      <c r="V35" s="277"/>
      <c r="W35" s="277"/>
      <c r="X35" s="277"/>
      <c r="Y35" s="277"/>
      <c r="Z35" s="277"/>
      <c r="AA35" s="277"/>
      <c r="AB35" s="277"/>
      <c r="AC35" s="100"/>
      <c r="AD35" s="277"/>
      <c r="AE35" s="100"/>
      <c r="AF35" s="277"/>
      <c r="AG35" s="100"/>
      <c r="AH35" s="277"/>
      <c r="AI35" s="277"/>
      <c r="AJ35" s="100"/>
      <c r="AK35" s="100"/>
      <c r="AL35" s="277"/>
      <c r="AM35" s="277"/>
      <c r="AN35" s="277"/>
      <c r="AO35" s="100"/>
      <c r="AP35" s="100"/>
    </row>
    <row r="36" spans="1:42" s="33" customFormat="1">
      <c r="A36" s="115" t="s">
        <v>49</v>
      </c>
      <c r="B36" s="32">
        <f>МКД!B36</f>
        <v>0.68769999999999998</v>
      </c>
      <c r="C36" s="21">
        <f t="shared" si="10"/>
        <v>0.16773095699406565</v>
      </c>
      <c r="D36" s="32">
        <f>МКД!D36</f>
        <v>1.3754</v>
      </c>
      <c r="E36" s="21">
        <f t="shared" si="11"/>
        <v>0.16773095699406565</v>
      </c>
      <c r="F36" s="32">
        <f>МКД!F36</f>
        <v>0.69608994000000002</v>
      </c>
      <c r="G36" s="21">
        <f t="shared" si="12"/>
        <v>0.16773336105668363</v>
      </c>
      <c r="H36" s="32">
        <f>МКД!H36</f>
        <v>1.39217988</v>
      </c>
      <c r="I36" s="21">
        <f t="shared" si="13"/>
        <v>0.16773336105668363</v>
      </c>
      <c r="J36" s="17">
        <f t="shared" si="1"/>
        <v>0</v>
      </c>
      <c r="K36" s="277"/>
      <c r="L36" s="277"/>
      <c r="M36" s="277"/>
      <c r="N36" s="277"/>
      <c r="O36" s="277"/>
      <c r="P36" s="277"/>
      <c r="Q36" s="277"/>
      <c r="R36" s="277"/>
      <c r="S36" s="277"/>
      <c r="T36" s="277"/>
      <c r="U36" s="277"/>
      <c r="V36" s="277"/>
      <c r="W36" s="277"/>
      <c r="X36" s="277"/>
      <c r="Y36" s="277"/>
      <c r="Z36" s="277"/>
      <c r="AA36" s="277"/>
      <c r="AB36" s="277"/>
      <c r="AC36" s="100"/>
      <c r="AD36" s="277"/>
      <c r="AE36" s="100"/>
      <c r="AF36" s="277"/>
      <c r="AG36" s="100"/>
      <c r="AH36" s="277"/>
      <c r="AI36" s="277"/>
      <c r="AJ36" s="100"/>
      <c r="AK36" s="100"/>
      <c r="AL36" s="277"/>
      <c r="AM36" s="277"/>
      <c r="AN36" s="277"/>
      <c r="AO36" s="100"/>
      <c r="AP36" s="100"/>
    </row>
    <row r="37" spans="1:42" s="33" customFormat="1" ht="25.5">
      <c r="A37" s="115" t="s">
        <v>103</v>
      </c>
      <c r="B37" s="32">
        <f>МКД!B37</f>
        <v>0.12100000000000001</v>
      </c>
      <c r="C37" s="21">
        <f t="shared" si="10"/>
        <v>2.9512063103507263E-2</v>
      </c>
      <c r="D37" s="32">
        <f>МКД!D37</f>
        <v>0.24200000000000002</v>
      </c>
      <c r="E37" s="21">
        <f t="shared" si="11"/>
        <v>2.9512063103507263E-2</v>
      </c>
      <c r="F37" s="32">
        <f>МКД!F37</f>
        <v>0.12247620000000001</v>
      </c>
      <c r="G37" s="21">
        <f t="shared" si="12"/>
        <v>2.9512486095475819E-2</v>
      </c>
      <c r="H37" s="32">
        <f>МКД!H37</f>
        <v>0.24495240000000001</v>
      </c>
      <c r="I37" s="21">
        <f t="shared" si="13"/>
        <v>2.9512486095475819E-2</v>
      </c>
      <c r="J37" s="17">
        <f t="shared" si="1"/>
        <v>0</v>
      </c>
      <c r="K37" s="277"/>
      <c r="L37" s="277"/>
      <c r="M37" s="277"/>
      <c r="N37" s="277"/>
      <c r="O37" s="277"/>
      <c r="P37" s="277"/>
      <c r="Q37" s="277"/>
      <c r="R37" s="277"/>
      <c r="S37" s="277"/>
      <c r="T37" s="277"/>
      <c r="U37" s="277"/>
      <c r="V37" s="277"/>
      <c r="W37" s="277"/>
      <c r="X37" s="277"/>
      <c r="Y37" s="277"/>
      <c r="Z37" s="277"/>
      <c r="AA37" s="277"/>
      <c r="AB37" s="277"/>
      <c r="AC37" s="100"/>
      <c r="AD37" s="277"/>
      <c r="AE37" s="100"/>
      <c r="AF37" s="277"/>
      <c r="AG37" s="100"/>
      <c r="AH37" s="277"/>
      <c r="AI37" s="277"/>
      <c r="AJ37" s="100"/>
      <c r="AK37" s="100"/>
      <c r="AL37" s="277"/>
      <c r="AM37" s="277"/>
      <c r="AN37" s="277"/>
      <c r="AO37" s="100"/>
      <c r="AP37" s="100"/>
    </row>
    <row r="38" spans="1:42" s="27" customFormat="1">
      <c r="A38" s="157" t="s">
        <v>2</v>
      </c>
      <c r="B38" s="158">
        <f>МКД!B38</f>
        <v>4.7826003780862998E-2</v>
      </c>
      <c r="C38" s="159">
        <f t="shared" si="10"/>
        <v>1.1664826789829798E-2</v>
      </c>
      <c r="D38" s="158">
        <f>МКД!D38</f>
        <v>9.5652007561725996E-2</v>
      </c>
      <c r="E38" s="159">
        <f t="shared" si="11"/>
        <v>1.1664826789829798E-2</v>
      </c>
      <c r="F38" s="158">
        <f>МКД!F38</f>
        <v>1.2</v>
      </c>
      <c r="G38" s="159">
        <f t="shared" si="12"/>
        <v>0.28915808389361347</v>
      </c>
      <c r="H38" s="158">
        <f>МКД!H38</f>
        <v>2.4</v>
      </c>
      <c r="I38" s="159">
        <f t="shared" si="13"/>
        <v>0.28915808389361347</v>
      </c>
      <c r="J38" s="17">
        <f t="shared" si="1"/>
        <v>0</v>
      </c>
      <c r="K38" s="277"/>
      <c r="L38" s="277"/>
      <c r="M38" s="277"/>
      <c r="N38" s="277"/>
      <c r="O38" s="277"/>
      <c r="P38" s="277"/>
      <c r="Q38" s="277"/>
      <c r="R38" s="277"/>
      <c r="S38" s="277"/>
      <c r="T38" s="277"/>
      <c r="U38" s="277"/>
      <c r="V38" s="277"/>
      <c r="W38" s="277"/>
      <c r="X38" s="277"/>
      <c r="Y38" s="277"/>
      <c r="Z38" s="277"/>
      <c r="AA38" s="277"/>
      <c r="AB38" s="277"/>
      <c r="AC38" s="100"/>
      <c r="AD38" s="277"/>
      <c r="AE38" s="100"/>
      <c r="AF38" s="277"/>
      <c r="AG38" s="100"/>
      <c r="AH38" s="277"/>
      <c r="AI38" s="277"/>
      <c r="AJ38" s="100"/>
      <c r="AK38" s="100"/>
      <c r="AL38" s="277"/>
      <c r="AM38" s="277"/>
      <c r="AN38" s="277"/>
      <c r="AO38" s="100"/>
      <c r="AP38" s="100"/>
    </row>
    <row r="39" spans="1:42" s="27" customFormat="1">
      <c r="A39" s="157" t="s">
        <v>1</v>
      </c>
      <c r="B39" s="158">
        <f>МКД!B39</f>
        <v>8.5523370453369531E-3</v>
      </c>
      <c r="C39" s="160">
        <f t="shared" si="10"/>
        <v>2.085926533590471E-3</v>
      </c>
      <c r="D39" s="158">
        <f>МКД!D39</f>
        <v>1.7104674090673906E-2</v>
      </c>
      <c r="E39" s="160">
        <f t="shared" si="11"/>
        <v>2.085926533590471E-3</v>
      </c>
      <c r="F39" s="158">
        <f>МКД!F39</f>
        <v>8.6566755572900639E-3</v>
      </c>
      <c r="G39" s="160">
        <f t="shared" si="12"/>
        <v>2.0859564308622278E-3</v>
      </c>
      <c r="H39" s="158">
        <f>МКД!H39</f>
        <v>1.7313351114580128E-2</v>
      </c>
      <c r="I39" s="160">
        <f t="shared" si="13"/>
        <v>2.0859564308622278E-3</v>
      </c>
      <c r="J39" s="17">
        <f t="shared" si="1"/>
        <v>0</v>
      </c>
      <c r="K39" s="277"/>
      <c r="L39" s="277"/>
      <c r="M39" s="277"/>
      <c r="N39" s="277"/>
      <c r="O39" s="277"/>
      <c r="P39" s="277"/>
      <c r="Q39" s="277"/>
      <c r="R39" s="277"/>
      <c r="S39" s="277"/>
      <c r="T39" s="277"/>
      <c r="U39" s="277"/>
      <c r="V39" s="277"/>
      <c r="W39" s="277"/>
      <c r="X39" s="277"/>
      <c r="Y39" s="277"/>
      <c r="Z39" s="277"/>
      <c r="AA39" s="277"/>
      <c r="AB39" s="277"/>
      <c r="AC39" s="100"/>
      <c r="AD39" s="277"/>
      <c r="AE39" s="100"/>
      <c r="AF39" s="277"/>
      <c r="AG39" s="100"/>
      <c r="AH39" s="277"/>
      <c r="AI39" s="277"/>
      <c r="AJ39" s="100"/>
      <c r="AK39" s="100"/>
      <c r="AL39" s="277"/>
      <c r="AM39" s="277"/>
      <c r="AN39" s="277"/>
      <c r="AO39" s="100"/>
      <c r="AP39" s="100"/>
    </row>
    <row r="40" spans="1:42" s="27" customFormat="1">
      <c r="A40" s="34" t="s">
        <v>0</v>
      </c>
      <c r="B40" s="28">
        <f>SUM(B34:B39)</f>
        <v>4.1000183408262014</v>
      </c>
      <c r="C40" s="21">
        <f t="shared" si="10"/>
        <v>1</v>
      </c>
      <c r="D40" s="28">
        <f>SUM(D34:D39)</f>
        <v>8.2000366816524028</v>
      </c>
      <c r="E40" s="21">
        <f t="shared" si="11"/>
        <v>1</v>
      </c>
      <c r="F40" s="28">
        <f>SUM(F34:F39)</f>
        <v>4.1499790835572901</v>
      </c>
      <c r="G40" s="21">
        <f t="shared" si="12"/>
        <v>1</v>
      </c>
      <c r="H40" s="28">
        <f>SUM(H34:H39)</f>
        <v>8.2999581671145801</v>
      </c>
      <c r="I40" s="21">
        <f t="shared" si="13"/>
        <v>1</v>
      </c>
      <c r="J40" s="17"/>
      <c r="K40" s="14"/>
      <c r="L40" s="14"/>
      <c r="M40" s="14"/>
      <c r="N40" s="14"/>
      <c r="O40" s="14"/>
      <c r="P40" s="14"/>
      <c r="Q40" s="14"/>
      <c r="R40" s="14"/>
      <c r="S40" s="14"/>
      <c r="T40" s="191"/>
      <c r="U40" s="176"/>
      <c r="V40" s="176"/>
      <c r="W40" s="176"/>
      <c r="X40" s="176"/>
      <c r="Y40" s="176"/>
      <c r="Z40" s="176"/>
      <c r="AA40" s="176"/>
      <c r="AB40" s="176"/>
      <c r="AC40" s="176"/>
      <c r="AD40" s="176"/>
      <c r="AE40" s="176"/>
      <c r="AF40" s="176"/>
      <c r="AG40" s="176"/>
      <c r="AH40" s="176"/>
      <c r="AI40" s="176"/>
      <c r="AJ40" s="176"/>
      <c r="AK40" s="176"/>
      <c r="AL40" s="176"/>
      <c r="AM40" s="176"/>
      <c r="AN40" s="176"/>
      <c r="AO40" s="176"/>
      <c r="AP40" s="176"/>
    </row>
    <row r="41" spans="1:42" s="27" customFormat="1">
      <c r="A41" s="29" t="s">
        <v>6</v>
      </c>
      <c r="B41" s="28">
        <v>1.87</v>
      </c>
      <c r="C41" s="108"/>
      <c r="D41" s="28">
        <v>1.87</v>
      </c>
      <c r="E41" s="35"/>
      <c r="F41" s="28">
        <v>1.87</v>
      </c>
      <c r="G41" s="200"/>
      <c r="H41" s="28">
        <v>1.87</v>
      </c>
      <c r="I41" s="35"/>
      <c r="J41" s="17">
        <f t="shared" si="1"/>
        <v>0</v>
      </c>
      <c r="K41" s="277"/>
      <c r="L41" s="277"/>
      <c r="M41" s="277"/>
      <c r="N41" s="277"/>
      <c r="O41" s="277"/>
      <c r="P41" s="277"/>
      <c r="Q41" s="277"/>
      <c r="R41" s="277"/>
      <c r="S41" s="277"/>
      <c r="T41" s="277"/>
      <c r="U41" s="277"/>
      <c r="V41" s="277"/>
      <c r="W41" s="277"/>
      <c r="X41" s="277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</row>
    <row r="42" spans="1:42">
      <c r="A42" s="36" t="s">
        <v>8</v>
      </c>
      <c r="B42" s="98">
        <f>B30+B40+B41</f>
        <v>19.760018340826203</v>
      </c>
      <c r="C42" s="99"/>
      <c r="D42" s="98">
        <f>D30+D40+D41</f>
        <v>23.860036681652407</v>
      </c>
      <c r="E42" s="99"/>
      <c r="F42" s="98">
        <f>F30+F40+F41</f>
        <v>21.750025883557292</v>
      </c>
      <c r="G42" s="99"/>
      <c r="H42" s="98">
        <f>H30+H40+H41</f>
        <v>25.90000496711458</v>
      </c>
      <c r="I42" s="2"/>
      <c r="J42" s="17">
        <f t="shared" si="1"/>
        <v>0</v>
      </c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</row>
    <row r="43" spans="1:42" s="162" customFormat="1">
      <c r="A43" s="180"/>
      <c r="B43" s="181"/>
      <c r="C43" s="146"/>
      <c r="D43" s="182"/>
      <c r="E43" s="146"/>
      <c r="F43" s="183"/>
      <c r="G43" s="146"/>
      <c r="H43" s="184"/>
      <c r="I43" s="146"/>
      <c r="J43" s="156"/>
      <c r="K43" s="430"/>
      <c r="L43" s="430"/>
      <c r="M43" s="430"/>
      <c r="N43" s="430"/>
      <c r="O43" s="430"/>
      <c r="P43" s="430"/>
      <c r="Q43" s="430"/>
      <c r="R43" s="430"/>
      <c r="S43" s="430"/>
      <c r="T43" s="430"/>
      <c r="U43" s="430"/>
      <c r="V43" s="430"/>
      <c r="W43" s="430"/>
      <c r="X43" s="430"/>
      <c r="Y43" s="156"/>
      <c r="Z43" s="156"/>
      <c r="AA43" s="156"/>
      <c r="AB43" s="156"/>
      <c r="AC43" s="156"/>
      <c r="AD43" s="156"/>
      <c r="AE43" s="156"/>
      <c r="AF43" s="156"/>
      <c r="AG43" s="156"/>
      <c r="AH43" s="156"/>
      <c r="AI43" s="156"/>
      <c r="AJ43" s="156"/>
      <c r="AK43" s="156"/>
      <c r="AL43" s="156"/>
      <c r="AM43" s="156"/>
      <c r="AN43" s="156"/>
      <c r="AO43" s="156"/>
      <c r="AP43" s="156"/>
    </row>
    <row r="44" spans="1:42" s="162" customFormat="1">
      <c r="A44" s="61"/>
      <c r="B44" s="202">
        <v>19.760000000000002</v>
      </c>
      <c r="C44" s="202"/>
      <c r="D44" s="202">
        <v>23.86</v>
      </c>
      <c r="E44" s="203"/>
      <c r="F44" s="204">
        <v>21.75</v>
      </c>
      <c r="G44" s="161"/>
      <c r="H44" s="202">
        <v>25.9</v>
      </c>
      <c r="I44" s="61"/>
      <c r="J44" s="156"/>
      <c r="K44" s="431"/>
      <c r="L44" s="431"/>
      <c r="M44" s="431"/>
      <c r="N44" s="431"/>
      <c r="O44" s="431"/>
      <c r="P44" s="431"/>
      <c r="Q44" s="431"/>
      <c r="R44" s="431"/>
      <c r="S44" s="431"/>
      <c r="T44" s="431"/>
      <c r="U44" s="431"/>
      <c r="V44" s="431"/>
      <c r="W44" s="431"/>
      <c r="X44" s="431"/>
    </row>
    <row r="45" spans="1:42" s="164" customFormat="1">
      <c r="A45" s="163" t="s">
        <v>111</v>
      </c>
      <c r="B45" s="145"/>
      <c r="C45" s="146"/>
      <c r="D45" s="145"/>
      <c r="E45" s="146"/>
      <c r="I45" s="61"/>
      <c r="J45" s="151"/>
      <c r="K45" s="432"/>
      <c r="L45" s="432"/>
      <c r="M45" s="432"/>
      <c r="N45" s="432"/>
      <c r="O45" s="432"/>
      <c r="P45" s="432"/>
      <c r="Q45" s="432"/>
      <c r="R45" s="432"/>
      <c r="S45" s="432"/>
    </row>
    <row r="46" spans="1:42" s="61" customFormat="1">
      <c r="A46" s="61" t="s">
        <v>110</v>
      </c>
      <c r="F46" s="145"/>
      <c r="G46" s="146"/>
      <c r="H46" s="145"/>
      <c r="I46" s="146"/>
      <c r="J46" s="151">
        <f>SUM(K46:AP46)</f>
        <v>0</v>
      </c>
      <c r="K46" s="165"/>
      <c r="L46" s="165"/>
      <c r="M46" s="165"/>
      <c r="N46" s="165"/>
      <c r="O46" s="165"/>
      <c r="P46" s="165"/>
      <c r="Q46" s="165"/>
      <c r="R46" s="165"/>
      <c r="S46" s="165"/>
      <c r="T46" s="165"/>
      <c r="U46" s="165"/>
      <c r="V46" s="165"/>
      <c r="W46" s="165"/>
      <c r="X46" s="165"/>
      <c r="Y46" s="165"/>
      <c r="Z46" s="165"/>
      <c r="AA46" s="165"/>
      <c r="AB46" s="165"/>
      <c r="AC46" s="165"/>
      <c r="AD46" s="165"/>
      <c r="AE46" s="165"/>
      <c r="AF46" s="165"/>
      <c r="AG46" s="165"/>
      <c r="AH46" s="165"/>
      <c r="AI46" s="165"/>
      <c r="AJ46" s="283"/>
      <c r="AK46" s="165"/>
      <c r="AL46" s="165"/>
      <c r="AM46" s="165"/>
      <c r="AN46" s="165"/>
      <c r="AO46" s="165"/>
      <c r="AP46" s="165"/>
    </row>
    <row r="47" spans="1:42" s="61" customFormat="1">
      <c r="A47" s="61" t="s">
        <v>107</v>
      </c>
      <c r="J47" s="151">
        <f>SUM(K47:AP47)</f>
        <v>0</v>
      </c>
      <c r="K47" s="433"/>
      <c r="L47" s="433"/>
      <c r="M47" s="433"/>
      <c r="N47" s="433"/>
      <c r="O47" s="433"/>
      <c r="P47" s="433"/>
      <c r="Q47" s="433"/>
      <c r="R47" s="433"/>
      <c r="S47" s="433"/>
      <c r="T47" s="433"/>
      <c r="U47" s="433"/>
      <c r="V47" s="433"/>
      <c r="W47" s="433"/>
      <c r="X47" s="433"/>
      <c r="Y47" s="93"/>
      <c r="Z47" s="93"/>
      <c r="AA47" s="93"/>
      <c r="AB47" s="93"/>
      <c r="AC47" s="93"/>
      <c r="AD47" s="93"/>
      <c r="AE47" s="93"/>
      <c r="AF47" s="93"/>
      <c r="AG47" s="93"/>
      <c r="AH47" s="93"/>
      <c r="AI47" s="93"/>
      <c r="AJ47" s="93"/>
      <c r="AK47" s="93"/>
      <c r="AL47" s="93"/>
      <c r="AM47" s="93"/>
      <c r="AN47" s="93"/>
      <c r="AO47" s="93"/>
      <c r="AP47" s="93"/>
    </row>
  </sheetData>
  <dataConsolidate/>
  <mergeCells count="12">
    <mergeCell ref="H2:I3"/>
    <mergeCell ref="B4:B9"/>
    <mergeCell ref="C4:C9"/>
    <mergeCell ref="D4:D9"/>
    <mergeCell ref="E4:E9"/>
    <mergeCell ref="F4:F9"/>
    <mergeCell ref="G4:G9"/>
    <mergeCell ref="H4:H9"/>
    <mergeCell ref="I4:I9"/>
    <mergeCell ref="B2:C3"/>
    <mergeCell ref="D2:E3"/>
    <mergeCell ref="F2:G3"/>
  </mergeCells>
  <phoneticPr fontId="3" type="noConversion"/>
  <pageMargins left="0.15748031496062992" right="0.15748031496062992" top="0.19685039370078741" bottom="0.19685039370078741" header="0" footer="0"/>
  <pageSetup paperSize="9" scale="36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49"/>
  <sheetViews>
    <sheetView workbookViewId="0">
      <pane xSplit="8" ySplit="17" topLeftCell="AA33" activePane="bottomRight" state="frozen"/>
      <selection pane="topRight" activeCell="I1" sqref="I1"/>
      <selection pane="bottomLeft" activeCell="A18" sqref="A18"/>
      <selection pane="bottomRight" activeCell="K1" sqref="K1:AQ1048576"/>
    </sheetView>
  </sheetViews>
  <sheetFormatPr defaultRowHeight="12.75"/>
  <cols>
    <col min="1" max="1" width="35.7109375" style="3" customWidth="1"/>
    <col min="2" max="2" width="7.85546875" style="3" customWidth="1"/>
    <col min="3" max="3" width="6.7109375" style="3" customWidth="1"/>
    <col min="4" max="4" width="8.85546875" style="3" customWidth="1"/>
    <col min="5" max="5" width="5.85546875" style="3" customWidth="1"/>
    <col min="6" max="6" width="9.28515625" style="3" customWidth="1"/>
    <col min="7" max="7" width="6.140625" style="3" customWidth="1"/>
    <col min="8" max="8" width="8.42578125" style="3" customWidth="1"/>
    <col min="9" max="9" width="6.42578125" style="3" customWidth="1"/>
    <col min="10" max="10" width="11.85546875" style="55" customWidth="1" collapsed="1"/>
    <col min="11" max="12" width="9.85546875" style="27" customWidth="1"/>
    <col min="13" max="14" width="9.7109375" style="27" customWidth="1"/>
    <col min="15" max="15" width="9.5703125" style="27" customWidth="1"/>
    <col min="16" max="16" width="10" style="27" customWidth="1"/>
    <col min="17" max="17" width="9.7109375" style="27" customWidth="1"/>
    <col min="18" max="18" width="10.28515625" style="27" customWidth="1"/>
    <col min="19" max="19" width="9.42578125" style="27" customWidth="1"/>
    <col min="20" max="20" width="10" style="27" customWidth="1"/>
    <col min="21" max="21" width="8.7109375" style="27" customWidth="1"/>
    <col min="22" max="22" width="10.42578125" style="27" customWidth="1"/>
    <col min="23" max="23" width="9.28515625" style="27" customWidth="1"/>
    <col min="24" max="24" width="10.42578125" style="27" customWidth="1"/>
    <col min="25" max="25" width="9.140625" style="27" customWidth="1"/>
    <col min="26" max="26" width="10.140625" style="27" customWidth="1"/>
    <col min="27" max="27" width="12.140625" style="27" customWidth="1"/>
    <col min="28" max="28" width="9" style="27" customWidth="1"/>
    <col min="29" max="31" width="9.85546875" style="27" customWidth="1"/>
    <col min="32" max="32" width="10" style="27" customWidth="1"/>
    <col min="33" max="33" width="9.85546875" style="27" customWidth="1"/>
    <col min="34" max="35" width="10" style="439" customWidth="1"/>
    <col min="36" max="40" width="9.85546875" style="27" customWidth="1"/>
    <col min="41" max="41" width="9.42578125" style="27" customWidth="1"/>
    <col min="42" max="43" width="9.140625" style="27"/>
    <col min="44" max="16384" width="9.140625" style="3"/>
  </cols>
  <sheetData>
    <row r="1" spans="1:43">
      <c r="A1" s="39"/>
      <c r="B1" s="39"/>
      <c r="C1" s="39"/>
      <c r="D1" s="39"/>
      <c r="E1" s="39"/>
      <c r="F1" s="1"/>
      <c r="G1" s="38"/>
      <c r="I1" s="35"/>
      <c r="J1" s="168">
        <f>COUNTIF(K1:AO1,"мкр 1")+COUNTIF(K1:AO1,"мкр 2")+COUNTIF(K1:AO1,"мкр 3")</f>
        <v>0</v>
      </c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154"/>
      <c r="AJ1" s="154"/>
      <c r="AK1" s="154"/>
      <c r="AL1" s="154"/>
      <c r="AM1" s="154"/>
      <c r="AN1" s="154"/>
      <c r="AO1" s="154"/>
    </row>
    <row r="2" spans="1:43" s="6" customFormat="1" ht="75" customHeight="1">
      <c r="A2" s="39"/>
      <c r="B2" s="544" t="s">
        <v>57</v>
      </c>
      <c r="C2" s="545"/>
      <c r="D2" s="544" t="s">
        <v>56</v>
      </c>
      <c r="E2" s="545"/>
      <c r="F2" s="544" t="s">
        <v>57</v>
      </c>
      <c r="G2" s="545"/>
      <c r="H2" s="544" t="s">
        <v>56</v>
      </c>
      <c r="I2" s="545"/>
      <c r="J2" s="52" t="s">
        <v>7</v>
      </c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154"/>
      <c r="AG2" s="154"/>
      <c r="AH2" s="154"/>
      <c r="AI2" s="154"/>
      <c r="AJ2" s="154"/>
      <c r="AK2" s="154"/>
      <c r="AL2" s="154"/>
      <c r="AM2" s="154"/>
      <c r="AN2" s="155"/>
      <c r="AO2" s="155"/>
      <c r="AP2" s="438"/>
      <c r="AQ2" s="438"/>
    </row>
    <row r="3" spans="1:43" s="6" customFormat="1">
      <c r="A3" s="11" t="s">
        <v>16</v>
      </c>
      <c r="B3" s="546"/>
      <c r="C3" s="547"/>
      <c r="D3" s="546"/>
      <c r="E3" s="547"/>
      <c r="F3" s="546"/>
      <c r="G3" s="547"/>
      <c r="H3" s="546"/>
      <c r="I3" s="547"/>
      <c r="J3" s="12">
        <f t="shared" ref="J3:J8" si="0">SUM(K3:AO3)</f>
        <v>0</v>
      </c>
      <c r="K3" s="282"/>
      <c r="L3" s="282"/>
      <c r="M3" s="282"/>
      <c r="N3" s="282"/>
      <c r="O3" s="282"/>
      <c r="P3" s="282"/>
      <c r="Q3" s="282"/>
      <c r="R3" s="282"/>
      <c r="S3" s="282"/>
      <c r="T3" s="282"/>
      <c r="U3" s="282"/>
      <c r="V3" s="282"/>
      <c r="W3" s="282"/>
      <c r="X3" s="282"/>
      <c r="Y3" s="282"/>
      <c r="Z3" s="282"/>
      <c r="AA3" s="282"/>
      <c r="AB3" s="282"/>
      <c r="AC3" s="282"/>
      <c r="AD3" s="282"/>
      <c r="AE3" s="282"/>
      <c r="AF3" s="282"/>
      <c r="AG3" s="282"/>
      <c r="AH3" s="282"/>
      <c r="AI3" s="282"/>
      <c r="AJ3" s="282"/>
      <c r="AK3" s="282"/>
      <c r="AL3" s="282"/>
      <c r="AM3" s="282"/>
      <c r="AN3" s="282"/>
      <c r="AO3" s="282"/>
      <c r="AP3" s="438"/>
      <c r="AQ3" s="438"/>
    </row>
    <row r="4" spans="1:43" s="6" customFormat="1" ht="12.75" customHeight="1">
      <c r="A4" s="7" t="s">
        <v>14</v>
      </c>
      <c r="B4" s="548" t="s">
        <v>306</v>
      </c>
      <c r="C4" s="549"/>
      <c r="D4" s="548" t="s">
        <v>306</v>
      </c>
      <c r="E4" s="549"/>
      <c r="F4" s="548" t="s">
        <v>307</v>
      </c>
      <c r="G4" s="549"/>
      <c r="H4" s="548" t="s">
        <v>307</v>
      </c>
      <c r="I4" s="549"/>
      <c r="J4" s="12">
        <f t="shared" si="0"/>
        <v>0</v>
      </c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438"/>
      <c r="AQ4" s="438"/>
    </row>
    <row r="5" spans="1:43">
      <c r="A5" s="7" t="s">
        <v>15</v>
      </c>
      <c r="B5" s="548"/>
      <c r="C5" s="549"/>
      <c r="D5" s="548"/>
      <c r="E5" s="549"/>
      <c r="F5" s="548"/>
      <c r="G5" s="549"/>
      <c r="H5" s="548"/>
      <c r="I5" s="549"/>
      <c r="J5" s="12">
        <f t="shared" si="0"/>
        <v>0</v>
      </c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</row>
    <row r="6" spans="1:43">
      <c r="A6" s="7" t="s">
        <v>5</v>
      </c>
      <c r="B6" s="548"/>
      <c r="C6" s="549"/>
      <c r="D6" s="548"/>
      <c r="E6" s="549"/>
      <c r="F6" s="548"/>
      <c r="G6" s="549"/>
      <c r="H6" s="548"/>
      <c r="I6" s="549"/>
      <c r="J6" s="14">
        <f t="shared" si="0"/>
        <v>0</v>
      </c>
      <c r="K6" s="57"/>
      <c r="L6" s="78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</row>
    <row r="7" spans="1:43">
      <c r="A7" s="7" t="s">
        <v>59</v>
      </c>
      <c r="B7" s="548"/>
      <c r="C7" s="549"/>
      <c r="D7" s="548"/>
      <c r="E7" s="549"/>
      <c r="F7" s="548"/>
      <c r="G7" s="549"/>
      <c r="H7" s="548"/>
      <c r="I7" s="549"/>
      <c r="J7" s="14">
        <f t="shared" si="0"/>
        <v>0</v>
      </c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</row>
    <row r="8" spans="1:43">
      <c r="A8" s="7" t="s">
        <v>4</v>
      </c>
      <c r="B8" s="548"/>
      <c r="C8" s="549"/>
      <c r="D8" s="548"/>
      <c r="E8" s="549"/>
      <c r="F8" s="548"/>
      <c r="G8" s="549"/>
      <c r="H8" s="548"/>
      <c r="I8" s="549"/>
      <c r="J8" s="14">
        <f t="shared" si="0"/>
        <v>0</v>
      </c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</row>
    <row r="9" spans="1:43" s="94" customFormat="1">
      <c r="A9" s="7" t="s">
        <v>104</v>
      </c>
      <c r="B9" s="548"/>
      <c r="C9" s="549"/>
      <c r="D9" s="548"/>
      <c r="E9" s="549"/>
      <c r="F9" s="548"/>
      <c r="G9" s="549"/>
      <c r="H9" s="548"/>
      <c r="I9" s="549"/>
      <c r="J9" s="14"/>
      <c r="K9" s="78"/>
      <c r="L9" s="78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104"/>
      <c r="AA9" s="104"/>
      <c r="AB9" s="104"/>
      <c r="AC9" s="104"/>
      <c r="AD9" s="104"/>
      <c r="AE9" s="104"/>
      <c r="AF9" s="57"/>
      <c r="AG9" s="70"/>
      <c r="AH9" s="57"/>
      <c r="AI9" s="57"/>
      <c r="AJ9" s="104"/>
      <c r="AK9" s="104"/>
      <c r="AL9" s="57"/>
      <c r="AM9" s="57"/>
      <c r="AN9" s="104"/>
      <c r="AO9" s="70"/>
      <c r="AP9" s="439"/>
      <c r="AQ9" s="439"/>
    </row>
    <row r="10" spans="1:43" s="94" customFormat="1">
      <c r="A10" s="7" t="s">
        <v>121</v>
      </c>
      <c r="B10" s="152"/>
      <c r="C10" s="153"/>
      <c r="D10" s="152"/>
      <c r="E10" s="153"/>
      <c r="F10" s="152"/>
      <c r="G10" s="153"/>
      <c r="H10" s="152"/>
      <c r="I10" s="153"/>
      <c r="J10" s="14">
        <f t="shared" ref="J10:J28" si="1">SUM(K10:AO10)</f>
        <v>0</v>
      </c>
      <c r="K10" s="76"/>
      <c r="L10" s="76"/>
      <c r="M10" s="57"/>
      <c r="N10" s="57"/>
      <c r="O10" s="57"/>
      <c r="P10" s="57"/>
      <c r="Q10" s="57"/>
      <c r="R10" s="57"/>
      <c r="S10" s="57"/>
      <c r="T10" s="76"/>
      <c r="U10" s="57"/>
      <c r="V10" s="76"/>
      <c r="W10" s="57"/>
      <c r="X10" s="76"/>
      <c r="Y10" s="57"/>
      <c r="Z10" s="57"/>
      <c r="AA10" s="76"/>
      <c r="AB10" s="76"/>
      <c r="AC10" s="76"/>
      <c r="AD10" s="76"/>
      <c r="AE10" s="76"/>
      <c r="AF10" s="57"/>
      <c r="AG10" s="76"/>
      <c r="AH10" s="76"/>
      <c r="AI10" s="76"/>
      <c r="AJ10" s="76"/>
      <c r="AK10" s="76"/>
      <c r="AL10" s="76"/>
      <c r="AM10" s="76"/>
      <c r="AN10" s="76"/>
      <c r="AO10" s="57"/>
      <c r="AP10" s="439"/>
      <c r="AQ10" s="439"/>
    </row>
    <row r="11" spans="1:43">
      <c r="A11" s="15" t="s">
        <v>127</v>
      </c>
      <c r="B11" s="15"/>
      <c r="C11" s="195">
        <f>C12+C13+C16</f>
        <v>0.48034807831762139</v>
      </c>
      <c r="D11" s="15"/>
      <c r="E11" s="195">
        <f>E12+E13+E16</f>
        <v>0.48034807831762139</v>
      </c>
      <c r="F11" s="16"/>
      <c r="G11" s="195">
        <f>G12+G13+G16</f>
        <v>0.42977621655899972</v>
      </c>
      <c r="H11" s="80"/>
      <c r="I11" s="195">
        <f>I12+I13+I16</f>
        <v>0.42977621655899972</v>
      </c>
      <c r="J11" s="14">
        <f t="shared" si="1"/>
        <v>0</v>
      </c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</row>
    <row r="12" spans="1:43">
      <c r="A12" s="19" t="str">
        <f>МКД!A12</f>
        <v>Заработная плата (уборка подъездов)</v>
      </c>
      <c r="B12" s="20">
        <f>МКД!B12</f>
        <v>1.24</v>
      </c>
      <c r="C12" s="149">
        <f>B12/B$30</f>
        <v>8.9920232052211738E-2</v>
      </c>
      <c r="D12" s="20">
        <f>B12</f>
        <v>1.24</v>
      </c>
      <c r="E12" s="149">
        <f>D12/D$30</f>
        <v>8.9920232052211738E-2</v>
      </c>
      <c r="F12" s="20">
        <f>МКД!F12</f>
        <v>1.302</v>
      </c>
      <c r="G12" s="149">
        <f t="shared" ref="G12:G28" si="2">F12/F$30</f>
        <v>8.2771527418468965E-2</v>
      </c>
      <c r="H12" s="20">
        <f>F12</f>
        <v>1.302</v>
      </c>
      <c r="I12" s="149">
        <f t="shared" ref="I12:I28" si="3">H12/H$30</f>
        <v>8.2771527418468965E-2</v>
      </c>
      <c r="J12" s="14">
        <f t="shared" si="1"/>
        <v>0</v>
      </c>
      <c r="K12" s="277"/>
      <c r="L12" s="277"/>
      <c r="M12" s="277"/>
      <c r="N12" s="277"/>
      <c r="O12" s="277"/>
      <c r="P12" s="277"/>
      <c r="Q12" s="277"/>
      <c r="R12" s="277"/>
      <c r="S12" s="277"/>
      <c r="T12" s="277"/>
      <c r="U12" s="277"/>
      <c r="V12" s="277"/>
      <c r="W12" s="277"/>
      <c r="X12" s="277"/>
      <c r="Y12" s="277"/>
      <c r="Z12" s="277"/>
      <c r="AA12" s="277"/>
      <c r="AB12" s="277"/>
      <c r="AC12" s="277"/>
      <c r="AD12" s="277"/>
      <c r="AE12" s="277"/>
      <c r="AF12" s="277"/>
      <c r="AG12" s="277"/>
      <c r="AH12" s="277"/>
      <c r="AI12" s="277"/>
      <c r="AJ12" s="277"/>
      <c r="AK12" s="277"/>
      <c r="AL12" s="277"/>
      <c r="AM12" s="277"/>
      <c r="AN12" s="277"/>
      <c r="AO12" s="277"/>
    </row>
    <row r="13" spans="1:43">
      <c r="A13" s="19" t="str">
        <f>МКД!A13</f>
        <v>Заработная плата (уборка территории)</v>
      </c>
      <c r="B13" s="20">
        <f>МКД!B13</f>
        <v>1.24</v>
      </c>
      <c r="C13" s="149">
        <f>B13/B$30</f>
        <v>8.9920232052211738E-2</v>
      </c>
      <c r="D13" s="20">
        <f t="shared" ref="D13:D28" si="4">B13</f>
        <v>1.24</v>
      </c>
      <c r="E13" s="149">
        <f>D13/D$30</f>
        <v>8.9920232052211738E-2</v>
      </c>
      <c r="F13" s="20">
        <f>МКД!F13</f>
        <v>1.302</v>
      </c>
      <c r="G13" s="149">
        <f t="shared" si="2"/>
        <v>8.2771527418468965E-2</v>
      </c>
      <c r="H13" s="20">
        <f t="shared" ref="H13:H28" si="5">F13</f>
        <v>1.302</v>
      </c>
      <c r="I13" s="149">
        <f t="shared" si="3"/>
        <v>8.2771527418468965E-2</v>
      </c>
      <c r="J13" s="14">
        <f t="shared" si="1"/>
        <v>0</v>
      </c>
      <c r="K13" s="277"/>
      <c r="L13" s="277"/>
      <c r="M13" s="277"/>
      <c r="N13" s="277"/>
      <c r="O13" s="277"/>
      <c r="P13" s="277"/>
      <c r="Q13" s="277"/>
      <c r="R13" s="277"/>
      <c r="S13" s="277"/>
      <c r="T13" s="277"/>
      <c r="U13" s="277"/>
      <c r="V13" s="277"/>
      <c r="W13" s="277"/>
      <c r="X13" s="277"/>
      <c r="Y13" s="277"/>
      <c r="Z13" s="277"/>
      <c r="AA13" s="277"/>
      <c r="AB13" s="277"/>
      <c r="AC13" s="277"/>
      <c r="AD13" s="277"/>
      <c r="AE13" s="277"/>
      <c r="AF13" s="277"/>
      <c r="AG13" s="277"/>
      <c r="AH13" s="277"/>
      <c r="AI13" s="277"/>
      <c r="AJ13" s="277"/>
      <c r="AK13" s="277"/>
      <c r="AL13" s="277"/>
      <c r="AM13" s="277"/>
      <c r="AN13" s="277"/>
      <c r="AO13" s="277"/>
    </row>
    <row r="14" spans="1:43">
      <c r="A14" s="19" t="str">
        <f>МКД!A14</f>
        <v>Содержание придомовой территории (в т.ч.аренда техники)</v>
      </c>
      <c r="B14" s="20">
        <f>МКД!B14</f>
        <v>0.45100000000000001</v>
      </c>
      <c r="C14" s="149">
        <f>B14/B$30</f>
        <v>3.2704858593183464E-2</v>
      </c>
      <c r="D14" s="20">
        <f t="shared" si="4"/>
        <v>0.45100000000000001</v>
      </c>
      <c r="E14" s="149">
        <f>D14/D$30</f>
        <v>3.2704858593183464E-2</v>
      </c>
      <c r="F14" s="20">
        <f>МКД!F14</f>
        <v>0.8747959999999998</v>
      </c>
      <c r="G14" s="149">
        <f t="shared" si="2"/>
        <v>5.5613057680158957E-2</v>
      </c>
      <c r="H14" s="20">
        <f t="shared" si="5"/>
        <v>0.8747959999999998</v>
      </c>
      <c r="I14" s="149">
        <f t="shared" si="3"/>
        <v>5.5613057680158957E-2</v>
      </c>
      <c r="J14" s="14">
        <f>SUM(K14:AO14)</f>
        <v>0</v>
      </c>
      <c r="K14" s="277"/>
      <c r="L14" s="277"/>
      <c r="M14" s="277"/>
      <c r="N14" s="277"/>
      <c r="O14" s="277"/>
      <c r="P14" s="277"/>
      <c r="Q14" s="277"/>
      <c r="R14" s="277"/>
      <c r="S14" s="277"/>
      <c r="T14" s="277"/>
      <c r="U14" s="277"/>
      <c r="V14" s="277"/>
      <c r="W14" s="277"/>
      <c r="X14" s="277"/>
      <c r="Y14" s="277"/>
      <c r="Z14" s="277"/>
      <c r="AA14" s="277"/>
      <c r="AB14" s="277"/>
      <c r="AC14" s="277"/>
      <c r="AD14" s="277"/>
      <c r="AE14" s="277"/>
      <c r="AF14" s="277"/>
      <c r="AG14" s="277"/>
      <c r="AH14" s="277"/>
      <c r="AI14" s="277"/>
      <c r="AJ14" s="277"/>
      <c r="AK14" s="277"/>
      <c r="AL14" s="277"/>
      <c r="AM14" s="277"/>
      <c r="AN14" s="277"/>
      <c r="AO14" s="277"/>
    </row>
    <row r="15" spans="1:43">
      <c r="A15" s="19" t="str">
        <f>МКД!A15</f>
        <v>Обслуживание контейнерных площадок</v>
      </c>
      <c r="B15" s="20"/>
      <c r="C15" s="149"/>
      <c r="D15" s="20"/>
      <c r="E15" s="149"/>
      <c r="F15" s="20">
        <f>МКД!F15</f>
        <v>0.56000000000000005</v>
      </c>
      <c r="G15" s="149">
        <f t="shared" si="2"/>
        <v>3.5600656954180201E-2</v>
      </c>
      <c r="H15" s="20">
        <f t="shared" si="5"/>
        <v>0.56000000000000005</v>
      </c>
      <c r="I15" s="149">
        <f t="shared" si="3"/>
        <v>3.5600656954180201E-2</v>
      </c>
      <c r="J15" s="14">
        <f t="shared" si="1"/>
        <v>0</v>
      </c>
      <c r="K15" s="277"/>
      <c r="L15" s="277"/>
      <c r="M15" s="277"/>
      <c r="N15" s="277"/>
      <c r="O15" s="277"/>
      <c r="P15" s="277"/>
      <c r="Q15" s="277"/>
      <c r="R15" s="277"/>
      <c r="S15" s="277"/>
      <c r="T15" s="277"/>
      <c r="U15" s="277"/>
      <c r="V15" s="277"/>
      <c r="W15" s="277"/>
      <c r="X15" s="277"/>
      <c r="Y15" s="277"/>
      <c r="Z15" s="277"/>
      <c r="AA15" s="277"/>
      <c r="AB15" s="277"/>
      <c r="AC15" s="277"/>
      <c r="AD15" s="277"/>
      <c r="AE15" s="277"/>
      <c r="AF15" s="277"/>
      <c r="AG15" s="277"/>
      <c r="AH15" s="277"/>
      <c r="AI15" s="277"/>
      <c r="AJ15" s="277"/>
      <c r="AK15" s="277"/>
      <c r="AL15" s="277"/>
      <c r="AM15" s="277"/>
      <c r="AN15" s="277"/>
      <c r="AO15" s="277"/>
    </row>
    <row r="16" spans="1:43">
      <c r="A16" s="19" t="str">
        <f>МКД!A16</f>
        <v>Заработная плата (техобслуживание и ремонт)</v>
      </c>
      <c r="B16" s="20">
        <f>МКД!B16</f>
        <v>4.1440000000000001</v>
      </c>
      <c r="C16" s="149">
        <f t="shared" ref="C16:C28" si="6">B16/B$30</f>
        <v>0.30050761421319794</v>
      </c>
      <c r="D16" s="20">
        <f t="shared" si="4"/>
        <v>4.1440000000000001</v>
      </c>
      <c r="E16" s="149">
        <f t="shared" ref="E16:E28" si="7">D16/D$30</f>
        <v>0.30050761421319794</v>
      </c>
      <c r="F16" s="20">
        <f>МКД!F16</f>
        <v>4.1564000000000005</v>
      </c>
      <c r="G16" s="149">
        <f t="shared" si="2"/>
        <v>0.26423316172206179</v>
      </c>
      <c r="H16" s="20">
        <f t="shared" si="5"/>
        <v>4.1564000000000005</v>
      </c>
      <c r="I16" s="149">
        <f t="shared" si="3"/>
        <v>0.26423316172206179</v>
      </c>
      <c r="J16" s="14">
        <f t="shared" si="1"/>
        <v>0</v>
      </c>
      <c r="K16" s="277"/>
      <c r="L16" s="277"/>
      <c r="M16" s="277"/>
      <c r="N16" s="277"/>
      <c r="O16" s="277"/>
      <c r="P16" s="277"/>
      <c r="Q16" s="277"/>
      <c r="R16" s="277"/>
      <c r="S16" s="277"/>
      <c r="T16" s="277"/>
      <c r="U16" s="277"/>
      <c r="V16" s="277"/>
      <c r="W16" s="277"/>
      <c r="X16" s="277"/>
      <c r="Y16" s="277"/>
      <c r="Z16" s="277"/>
      <c r="AA16" s="277"/>
      <c r="AB16" s="277"/>
      <c r="AC16" s="277"/>
      <c r="AD16" s="277"/>
      <c r="AE16" s="277"/>
      <c r="AF16" s="277"/>
      <c r="AG16" s="277"/>
      <c r="AH16" s="277"/>
      <c r="AI16" s="277"/>
      <c r="AJ16" s="277"/>
      <c r="AK16" s="277"/>
      <c r="AL16" s="277"/>
      <c r="AM16" s="277"/>
      <c r="AN16" s="277"/>
      <c r="AO16" s="277"/>
    </row>
    <row r="17" spans="1:43">
      <c r="A17" s="19" t="str">
        <f>МКД!A17</f>
        <v>Отчисления от заработной платы</v>
      </c>
      <c r="B17" s="20">
        <f>МКД!B17</f>
        <v>1.99</v>
      </c>
      <c r="C17" s="149">
        <f t="shared" si="6"/>
        <v>0.14430746918056561</v>
      </c>
      <c r="D17" s="20">
        <f t="shared" si="4"/>
        <v>1.99</v>
      </c>
      <c r="E17" s="149">
        <f t="shared" si="7"/>
        <v>0.14430746918056561</v>
      </c>
      <c r="F17" s="20">
        <f>МКД!F17</f>
        <v>2.0416408000000001</v>
      </c>
      <c r="G17" s="149">
        <f t="shared" si="2"/>
        <v>0.1297924174008179</v>
      </c>
      <c r="H17" s="20">
        <f t="shared" si="5"/>
        <v>2.0416408000000001</v>
      </c>
      <c r="I17" s="149">
        <f t="shared" si="3"/>
        <v>0.1297924174008179</v>
      </c>
      <c r="J17" s="14">
        <f t="shared" si="1"/>
        <v>0</v>
      </c>
      <c r="K17" s="277"/>
      <c r="L17" s="277"/>
      <c r="M17" s="277"/>
      <c r="N17" s="277"/>
      <c r="O17" s="277"/>
      <c r="P17" s="277"/>
      <c r="Q17" s="277"/>
      <c r="R17" s="277"/>
      <c r="S17" s="277"/>
      <c r="T17" s="277"/>
      <c r="U17" s="277"/>
      <c r="V17" s="277"/>
      <c r="W17" s="277"/>
      <c r="X17" s="277"/>
      <c r="Y17" s="277"/>
      <c r="Z17" s="277"/>
      <c r="AA17" s="277"/>
      <c r="AB17" s="277"/>
      <c r="AC17" s="277"/>
      <c r="AD17" s="277"/>
      <c r="AE17" s="277"/>
      <c r="AF17" s="277"/>
      <c r="AG17" s="277"/>
      <c r="AH17" s="277"/>
      <c r="AI17" s="277"/>
      <c r="AJ17" s="277"/>
      <c r="AK17" s="277"/>
      <c r="AL17" s="277"/>
      <c r="AM17" s="277"/>
      <c r="AN17" s="277"/>
      <c r="AO17" s="277"/>
    </row>
    <row r="18" spans="1:43">
      <c r="A18" s="19" t="str">
        <f>МКД!A18</f>
        <v>Материалы, оборудование, инструменты</v>
      </c>
      <c r="B18" s="20">
        <f>МКД!B18</f>
        <v>1.0449999999999999</v>
      </c>
      <c r="C18" s="149">
        <f t="shared" si="6"/>
        <v>7.5779550398839726E-2</v>
      </c>
      <c r="D18" s="20">
        <f t="shared" si="4"/>
        <v>1.0449999999999999</v>
      </c>
      <c r="E18" s="149">
        <f t="shared" si="7"/>
        <v>7.5779550398839726E-2</v>
      </c>
      <c r="F18" s="20">
        <f>МКД!F18</f>
        <v>1.5026999999999999</v>
      </c>
      <c r="G18" s="149">
        <f t="shared" si="2"/>
        <v>9.5530548580440328E-2</v>
      </c>
      <c r="H18" s="20">
        <f t="shared" si="5"/>
        <v>1.5026999999999999</v>
      </c>
      <c r="I18" s="149">
        <f t="shared" si="3"/>
        <v>9.5530548580440328E-2</v>
      </c>
      <c r="J18" s="14">
        <f t="shared" si="1"/>
        <v>0</v>
      </c>
      <c r="K18" s="277"/>
      <c r="L18" s="277"/>
      <c r="M18" s="277"/>
      <c r="N18" s="277"/>
      <c r="O18" s="277"/>
      <c r="P18" s="277"/>
      <c r="Q18" s="277"/>
      <c r="R18" s="277"/>
      <c r="S18" s="277"/>
      <c r="T18" s="277"/>
      <c r="U18" s="277"/>
      <c r="V18" s="277"/>
      <c r="W18" s="277"/>
      <c r="X18" s="277"/>
      <c r="Y18" s="277"/>
      <c r="Z18" s="277"/>
      <c r="AA18" s="277"/>
      <c r="AB18" s="277"/>
      <c r="AC18" s="277"/>
      <c r="AD18" s="277"/>
      <c r="AE18" s="277"/>
      <c r="AF18" s="277"/>
      <c r="AG18" s="277"/>
      <c r="AH18" s="277"/>
      <c r="AI18" s="277"/>
      <c r="AJ18" s="277"/>
      <c r="AK18" s="277"/>
      <c r="AL18" s="277"/>
      <c r="AM18" s="277"/>
      <c r="AN18" s="277"/>
      <c r="AO18" s="277"/>
    </row>
    <row r="19" spans="1:43">
      <c r="A19" s="19" t="str">
        <f>МКД!A19</f>
        <v>Охрана труда</v>
      </c>
      <c r="B19" s="20">
        <f>МКД!B19</f>
        <v>0.12100000000000001</v>
      </c>
      <c r="C19" s="149">
        <f t="shared" si="6"/>
        <v>8.7744742567077601E-3</v>
      </c>
      <c r="D19" s="20">
        <f t="shared" si="4"/>
        <v>0.12100000000000001</v>
      </c>
      <c r="E19" s="149">
        <f t="shared" si="7"/>
        <v>8.7744742567077601E-3</v>
      </c>
      <c r="F19" s="20">
        <f>МКД!F19</f>
        <v>0.12947000000000003</v>
      </c>
      <c r="G19" s="149">
        <f t="shared" si="2"/>
        <v>8.2307447426030553E-3</v>
      </c>
      <c r="H19" s="20">
        <f t="shared" si="5"/>
        <v>0.12947000000000003</v>
      </c>
      <c r="I19" s="149">
        <f t="shared" si="3"/>
        <v>8.2307447426030553E-3</v>
      </c>
      <c r="J19" s="14">
        <f t="shared" si="1"/>
        <v>0</v>
      </c>
      <c r="K19" s="277"/>
      <c r="L19" s="277"/>
      <c r="M19" s="277"/>
      <c r="N19" s="277"/>
      <c r="O19" s="277"/>
      <c r="P19" s="277"/>
      <c r="Q19" s="277"/>
      <c r="R19" s="277"/>
      <c r="S19" s="277"/>
      <c r="T19" s="277"/>
      <c r="U19" s="277"/>
      <c r="V19" s="277"/>
      <c r="W19" s="277"/>
      <c r="X19" s="277"/>
      <c r="Y19" s="277"/>
      <c r="Z19" s="277"/>
      <c r="AA19" s="277"/>
      <c r="AB19" s="277"/>
      <c r="AC19" s="277"/>
      <c r="AD19" s="277"/>
      <c r="AE19" s="277"/>
      <c r="AF19" s="277"/>
      <c r="AG19" s="277"/>
      <c r="AH19" s="277"/>
      <c r="AI19" s="277"/>
      <c r="AJ19" s="277"/>
      <c r="AK19" s="277"/>
      <c r="AL19" s="277"/>
      <c r="AM19" s="277"/>
      <c r="AN19" s="277"/>
      <c r="AO19" s="277"/>
    </row>
    <row r="20" spans="1:43">
      <c r="A20" s="19" t="str">
        <f>МКД!A20</f>
        <v>Транспортно-экспедиционные услуги</v>
      </c>
      <c r="B20" s="20">
        <f>МКД!B20</f>
        <v>1.1000000000000001E-2</v>
      </c>
      <c r="C20" s="149">
        <f t="shared" si="6"/>
        <v>7.9767947788252362E-4</v>
      </c>
      <c r="D20" s="20">
        <f t="shared" si="4"/>
        <v>1.1000000000000001E-2</v>
      </c>
      <c r="E20" s="149">
        <f t="shared" si="7"/>
        <v>7.9767947788252362E-4</v>
      </c>
      <c r="F20" s="20">
        <f>МКД!F20</f>
        <v>1.2100000000000001E-2</v>
      </c>
      <c r="G20" s="149">
        <f t="shared" si="2"/>
        <v>7.6922848061710802E-4</v>
      </c>
      <c r="H20" s="20">
        <f t="shared" si="5"/>
        <v>1.2100000000000001E-2</v>
      </c>
      <c r="I20" s="149">
        <f t="shared" si="3"/>
        <v>7.6922848061710802E-4</v>
      </c>
      <c r="J20" s="14">
        <f t="shared" si="1"/>
        <v>0</v>
      </c>
      <c r="K20" s="277"/>
      <c r="L20" s="277"/>
      <c r="M20" s="277"/>
      <c r="N20" s="277"/>
      <c r="O20" s="277"/>
      <c r="P20" s="277"/>
      <c r="Q20" s="277"/>
      <c r="R20" s="277"/>
      <c r="S20" s="277"/>
      <c r="T20" s="277"/>
      <c r="U20" s="277"/>
      <c r="V20" s="277"/>
      <c r="W20" s="277"/>
      <c r="X20" s="277"/>
      <c r="Y20" s="277"/>
      <c r="Z20" s="277"/>
      <c r="AA20" s="277"/>
      <c r="AB20" s="277"/>
      <c r="AC20" s="277"/>
      <c r="AD20" s="277"/>
      <c r="AE20" s="277"/>
      <c r="AF20" s="277"/>
      <c r="AG20" s="277"/>
      <c r="AH20" s="277"/>
      <c r="AI20" s="277"/>
      <c r="AJ20" s="277"/>
      <c r="AK20" s="277"/>
      <c r="AL20" s="277"/>
      <c r="AM20" s="277"/>
      <c r="AN20" s="277"/>
      <c r="AO20" s="277"/>
    </row>
    <row r="21" spans="1:43">
      <c r="A21" s="19" t="str">
        <f>МКД!A21</f>
        <v>Аварийно-диспетчерское  обслуживание (по договору подряда)</v>
      </c>
      <c r="B21" s="20">
        <f>МКД!B21</f>
        <v>0.22000000000000003</v>
      </c>
      <c r="C21" s="149">
        <f t="shared" si="6"/>
        <v>1.5953589557650472E-2</v>
      </c>
      <c r="D21" s="20">
        <f t="shared" si="4"/>
        <v>0.22000000000000003</v>
      </c>
      <c r="E21" s="149">
        <f t="shared" si="7"/>
        <v>1.5953589557650472E-2</v>
      </c>
      <c r="F21" s="20">
        <f>МКД!F21</f>
        <v>0.11</v>
      </c>
      <c r="G21" s="149">
        <f t="shared" si="2"/>
        <v>6.9929861874282531E-3</v>
      </c>
      <c r="H21" s="20">
        <f t="shared" si="5"/>
        <v>0.11</v>
      </c>
      <c r="I21" s="149">
        <f t="shared" si="3"/>
        <v>6.9929861874282531E-3</v>
      </c>
      <c r="J21" s="14">
        <f t="shared" si="1"/>
        <v>0</v>
      </c>
      <c r="K21" s="277"/>
      <c r="L21" s="277"/>
      <c r="M21" s="277"/>
      <c r="N21" s="277"/>
      <c r="O21" s="277"/>
      <c r="P21" s="277"/>
      <c r="Q21" s="277"/>
      <c r="R21" s="277"/>
      <c r="S21" s="277"/>
      <c r="T21" s="277"/>
      <c r="U21" s="277"/>
      <c r="V21" s="277"/>
      <c r="W21" s="277"/>
      <c r="X21" s="277"/>
      <c r="Y21" s="277"/>
      <c r="Z21" s="277"/>
      <c r="AA21" s="277"/>
      <c r="AB21" s="277"/>
      <c r="AC21" s="277"/>
      <c r="AD21" s="277"/>
      <c r="AE21" s="277"/>
      <c r="AF21" s="277"/>
      <c r="AG21" s="277"/>
      <c r="AH21" s="277"/>
      <c r="AI21" s="277"/>
      <c r="AJ21" s="277"/>
      <c r="AK21" s="277"/>
      <c r="AL21" s="277"/>
      <c r="AM21" s="277"/>
      <c r="AN21" s="277"/>
      <c r="AO21" s="277"/>
    </row>
    <row r="22" spans="1:43">
      <c r="A22" s="19" t="str">
        <f>МКД!A22</f>
        <v>Дератизация, дезинсекция (по договору подряда)</v>
      </c>
      <c r="B22" s="20">
        <f>МКД!B22</f>
        <v>4.2000000000000003E-2</v>
      </c>
      <c r="C22" s="149">
        <f t="shared" si="6"/>
        <v>3.0456852791878172E-3</v>
      </c>
      <c r="D22" s="20">
        <f t="shared" si="4"/>
        <v>4.2000000000000003E-2</v>
      </c>
      <c r="E22" s="149">
        <f t="shared" si="7"/>
        <v>3.0456852791878172E-3</v>
      </c>
      <c r="F22" s="20">
        <f>МКД!F22</f>
        <v>4.4940000000000008E-2</v>
      </c>
      <c r="G22" s="149">
        <f t="shared" si="2"/>
        <v>2.8569527205729614E-3</v>
      </c>
      <c r="H22" s="20">
        <f t="shared" si="5"/>
        <v>4.4940000000000008E-2</v>
      </c>
      <c r="I22" s="149">
        <f t="shared" si="3"/>
        <v>2.8569527205729614E-3</v>
      </c>
      <c r="J22" s="14">
        <f t="shared" si="1"/>
        <v>0</v>
      </c>
      <c r="K22" s="277"/>
      <c r="L22" s="277"/>
      <c r="M22" s="277"/>
      <c r="N22" s="277"/>
      <c r="O22" s="277"/>
      <c r="P22" s="277"/>
      <c r="Q22" s="277"/>
      <c r="R22" s="277"/>
      <c r="S22" s="277"/>
      <c r="T22" s="277"/>
      <c r="U22" s="277"/>
      <c r="V22" s="277"/>
      <c r="W22" s="277"/>
      <c r="X22" s="277"/>
      <c r="Y22" s="277"/>
      <c r="Z22" s="277"/>
      <c r="AA22" s="277"/>
      <c r="AB22" s="277"/>
      <c r="AC22" s="277"/>
      <c r="AD22" s="277"/>
      <c r="AE22" s="277"/>
      <c r="AF22" s="277"/>
      <c r="AG22" s="277"/>
      <c r="AH22" s="277"/>
      <c r="AI22" s="277"/>
      <c r="AJ22" s="277"/>
      <c r="AK22" s="277"/>
      <c r="AL22" s="277"/>
      <c r="AM22" s="277"/>
      <c r="AN22" s="277"/>
      <c r="AO22" s="277"/>
      <c r="AP22" s="33"/>
      <c r="AQ22" s="33"/>
    </row>
    <row r="23" spans="1:43">
      <c r="A23" s="19" t="str">
        <f>МКД!A23</f>
        <v>Обследование тех.сост. АПС и ДУ (по договору подряда)</v>
      </c>
      <c r="B23" s="20">
        <f>МКД!B23</f>
        <v>0.22000000000000003</v>
      </c>
      <c r="C23" s="149">
        <f t="shared" si="6"/>
        <v>1.5953589557650472E-2</v>
      </c>
      <c r="D23" s="20">
        <f t="shared" si="4"/>
        <v>0.22000000000000003</v>
      </c>
      <c r="E23" s="149">
        <f t="shared" si="7"/>
        <v>1.5953589557650472E-2</v>
      </c>
      <c r="F23" s="20">
        <f>МКД!F23</f>
        <v>0.35099999999999998</v>
      </c>
      <c r="G23" s="149">
        <f t="shared" si="2"/>
        <v>2.2313983198066517E-2</v>
      </c>
      <c r="H23" s="20">
        <f t="shared" si="5"/>
        <v>0.35099999999999998</v>
      </c>
      <c r="I23" s="149">
        <f t="shared" si="3"/>
        <v>2.2313983198066517E-2</v>
      </c>
      <c r="J23" s="14">
        <f t="shared" si="1"/>
        <v>0</v>
      </c>
      <c r="K23" s="277"/>
      <c r="L23" s="277"/>
      <c r="M23" s="277"/>
      <c r="N23" s="277"/>
      <c r="O23" s="277"/>
      <c r="P23" s="277"/>
      <c r="Q23" s="277"/>
      <c r="R23" s="277"/>
      <c r="S23" s="277"/>
      <c r="T23" s="277"/>
      <c r="U23" s="277"/>
      <c r="V23" s="277"/>
      <c r="W23" s="277"/>
      <c r="X23" s="277"/>
      <c r="Y23" s="277"/>
      <c r="Z23" s="277"/>
      <c r="AA23" s="277"/>
      <c r="AB23" s="277"/>
      <c r="AC23" s="277"/>
      <c r="AD23" s="277"/>
      <c r="AE23" s="277"/>
      <c r="AF23" s="277"/>
      <c r="AG23" s="277"/>
      <c r="AH23" s="277"/>
      <c r="AI23" s="277"/>
      <c r="AJ23" s="277"/>
      <c r="AK23" s="277"/>
      <c r="AL23" s="277"/>
      <c r="AM23" s="277"/>
      <c r="AN23" s="277"/>
      <c r="AO23" s="277"/>
    </row>
    <row r="24" spans="1:43">
      <c r="A24" s="19" t="str">
        <f>МКД!A24</f>
        <v xml:space="preserve">Обслуживание и поверка ОПУ </v>
      </c>
      <c r="B24" s="20">
        <f>МКД!B24</f>
        <v>0.23</v>
      </c>
      <c r="C24" s="149">
        <f t="shared" si="6"/>
        <v>1.6678752719361856E-2</v>
      </c>
      <c r="D24" s="20">
        <f t="shared" si="4"/>
        <v>0.23</v>
      </c>
      <c r="E24" s="149">
        <f t="shared" si="7"/>
        <v>1.6678752719361856E-2</v>
      </c>
      <c r="F24" s="20">
        <f>МКД!F24</f>
        <v>0.25</v>
      </c>
      <c r="G24" s="149">
        <f t="shared" si="2"/>
        <v>1.5893150425973303E-2</v>
      </c>
      <c r="H24" s="20">
        <f t="shared" si="5"/>
        <v>0.25</v>
      </c>
      <c r="I24" s="149">
        <f t="shared" si="3"/>
        <v>1.5893150425973303E-2</v>
      </c>
      <c r="J24" s="14">
        <f t="shared" si="1"/>
        <v>0</v>
      </c>
      <c r="K24" s="277"/>
      <c r="L24" s="277"/>
      <c r="M24" s="277"/>
      <c r="N24" s="277"/>
      <c r="O24" s="277"/>
      <c r="P24" s="277"/>
      <c r="Q24" s="277"/>
      <c r="R24" s="277"/>
      <c r="S24" s="277"/>
      <c r="T24" s="277"/>
      <c r="U24" s="277"/>
      <c r="V24" s="277"/>
      <c r="W24" s="277"/>
      <c r="X24" s="277"/>
      <c r="Y24" s="277"/>
      <c r="Z24" s="277"/>
      <c r="AA24" s="277"/>
      <c r="AB24" s="277"/>
      <c r="AC24" s="277"/>
      <c r="AD24" s="277"/>
      <c r="AE24" s="277"/>
      <c r="AF24" s="277"/>
      <c r="AG24" s="277"/>
      <c r="AH24" s="277"/>
      <c r="AI24" s="277"/>
      <c r="AJ24" s="277"/>
      <c r="AK24" s="277"/>
      <c r="AL24" s="277"/>
      <c r="AM24" s="277"/>
      <c r="AN24" s="277"/>
      <c r="AO24" s="277"/>
    </row>
    <row r="25" spans="1:43">
      <c r="A25" s="19" t="str">
        <f>МКД!A25</f>
        <v>Прочие услуги</v>
      </c>
      <c r="B25" s="20">
        <f>МКД!B25</f>
        <v>0.13200000000000001</v>
      </c>
      <c r="C25" s="149">
        <f t="shared" si="6"/>
        <v>9.5721537345902826E-3</v>
      </c>
      <c r="D25" s="20">
        <f t="shared" si="4"/>
        <v>0.13200000000000001</v>
      </c>
      <c r="E25" s="149">
        <f t="shared" si="7"/>
        <v>9.5721537345902826E-3</v>
      </c>
      <c r="F25" s="20">
        <f>МКД!F25</f>
        <v>0.14520000000000002</v>
      </c>
      <c r="G25" s="149">
        <f t="shared" si="2"/>
        <v>9.2307417674052962E-3</v>
      </c>
      <c r="H25" s="20">
        <f t="shared" si="5"/>
        <v>0.14520000000000002</v>
      </c>
      <c r="I25" s="149">
        <f t="shared" si="3"/>
        <v>9.2307417674052962E-3</v>
      </c>
      <c r="J25" s="14">
        <f t="shared" si="1"/>
        <v>0</v>
      </c>
      <c r="K25" s="277"/>
      <c r="L25" s="277"/>
      <c r="M25" s="277"/>
      <c r="N25" s="277"/>
      <c r="O25" s="277"/>
      <c r="P25" s="277"/>
      <c r="Q25" s="277"/>
      <c r="R25" s="277"/>
      <c r="S25" s="277"/>
      <c r="T25" s="277"/>
      <c r="U25" s="277"/>
      <c r="V25" s="277"/>
      <c r="W25" s="277"/>
      <c r="X25" s="277"/>
      <c r="Y25" s="277"/>
      <c r="Z25" s="277"/>
      <c r="AA25" s="277"/>
      <c r="AB25" s="277"/>
      <c r="AC25" s="277"/>
      <c r="AD25" s="277"/>
      <c r="AE25" s="277"/>
      <c r="AF25" s="277"/>
      <c r="AG25" s="277"/>
      <c r="AH25" s="277"/>
      <c r="AI25" s="277"/>
      <c r="AJ25" s="277"/>
      <c r="AK25" s="277"/>
      <c r="AL25" s="277"/>
      <c r="AM25" s="277"/>
      <c r="AN25" s="277"/>
      <c r="AO25" s="277"/>
    </row>
    <row r="26" spans="1:43">
      <c r="A26" s="19" t="str">
        <f>МКД!A26</f>
        <v>Банковские расходы</v>
      </c>
      <c r="B26" s="20">
        <f>МКД!B26</f>
        <v>0.627</v>
      </c>
      <c r="C26" s="149">
        <f t="shared" si="6"/>
        <v>4.5467730239303839E-2</v>
      </c>
      <c r="D26" s="20">
        <f t="shared" si="4"/>
        <v>0.627</v>
      </c>
      <c r="E26" s="149">
        <f t="shared" si="7"/>
        <v>4.5467730239303839E-2</v>
      </c>
      <c r="F26" s="20">
        <f>МКД!F26</f>
        <v>0.6070000000000001</v>
      </c>
      <c r="G26" s="149">
        <f t="shared" si="2"/>
        <v>3.8588569234263188E-2</v>
      </c>
      <c r="H26" s="20">
        <f t="shared" si="5"/>
        <v>0.6070000000000001</v>
      </c>
      <c r="I26" s="149">
        <f t="shared" si="3"/>
        <v>3.8588569234263188E-2</v>
      </c>
      <c r="J26" s="14">
        <f t="shared" si="1"/>
        <v>0</v>
      </c>
      <c r="K26" s="277"/>
      <c r="L26" s="277"/>
      <c r="M26" s="277"/>
      <c r="N26" s="277"/>
      <c r="O26" s="277"/>
      <c r="P26" s="277"/>
      <c r="Q26" s="277"/>
      <c r="R26" s="277"/>
      <c r="S26" s="277"/>
      <c r="T26" s="277"/>
      <c r="U26" s="277"/>
      <c r="V26" s="277"/>
      <c r="W26" s="277"/>
      <c r="X26" s="277"/>
      <c r="Y26" s="277"/>
      <c r="Z26" s="277"/>
      <c r="AA26" s="277"/>
      <c r="AB26" s="277"/>
      <c r="AC26" s="277"/>
      <c r="AD26" s="277"/>
      <c r="AE26" s="277"/>
      <c r="AF26" s="277"/>
      <c r="AG26" s="277"/>
      <c r="AH26" s="277"/>
      <c r="AI26" s="277"/>
      <c r="AJ26" s="277"/>
      <c r="AK26" s="277"/>
      <c r="AL26" s="277"/>
      <c r="AM26" s="277"/>
      <c r="AN26" s="277"/>
      <c r="AO26" s="277"/>
    </row>
    <row r="27" spans="1:43">
      <c r="A27" s="19" t="str">
        <f>МКД!A27</f>
        <v>Налоги</v>
      </c>
      <c r="B27" s="20">
        <f>МКД!B27</f>
        <v>0.69799999999999995</v>
      </c>
      <c r="C27" s="149">
        <f t="shared" si="6"/>
        <v>5.0616388687454668E-2</v>
      </c>
      <c r="D27" s="20">
        <f t="shared" si="4"/>
        <v>0.69799999999999995</v>
      </c>
      <c r="E27" s="149">
        <f t="shared" si="7"/>
        <v>5.0616388687454668E-2</v>
      </c>
      <c r="F27" s="20">
        <f>МКД!F27</f>
        <v>0.76780000000000004</v>
      </c>
      <c r="G27" s="149">
        <f t="shared" si="2"/>
        <v>4.8811043588249212E-2</v>
      </c>
      <c r="H27" s="20">
        <f t="shared" si="5"/>
        <v>0.76780000000000004</v>
      </c>
      <c r="I27" s="149">
        <f t="shared" si="3"/>
        <v>4.8811043588249212E-2</v>
      </c>
      <c r="J27" s="14">
        <f t="shared" si="1"/>
        <v>0</v>
      </c>
      <c r="K27" s="277"/>
      <c r="L27" s="277"/>
      <c r="M27" s="277"/>
      <c r="N27" s="277"/>
      <c r="O27" s="277"/>
      <c r="P27" s="277"/>
      <c r="Q27" s="277"/>
      <c r="R27" s="277"/>
      <c r="S27" s="277"/>
      <c r="T27" s="277"/>
      <c r="U27" s="277"/>
      <c r="V27" s="277"/>
      <c r="W27" s="277"/>
      <c r="X27" s="277"/>
      <c r="Y27" s="277"/>
      <c r="Z27" s="277"/>
      <c r="AA27" s="277"/>
      <c r="AB27" s="277"/>
      <c r="AC27" s="277"/>
      <c r="AD27" s="277"/>
      <c r="AE27" s="277"/>
      <c r="AF27" s="277"/>
      <c r="AG27" s="277"/>
      <c r="AH27" s="277"/>
      <c r="AI27" s="277"/>
      <c r="AJ27" s="277"/>
      <c r="AK27" s="277"/>
      <c r="AL27" s="277"/>
      <c r="AM27" s="277"/>
      <c r="AN27" s="277"/>
      <c r="AO27" s="277"/>
    </row>
    <row r="28" spans="1:43">
      <c r="A28" s="19" t="str">
        <f>МКД!A28</f>
        <v>Расходы на управление</v>
      </c>
      <c r="B28" s="20">
        <f>МКД!B28</f>
        <v>1.379</v>
      </c>
      <c r="C28" s="149">
        <f t="shared" si="6"/>
        <v>9.9999999999999992E-2</v>
      </c>
      <c r="D28" s="20">
        <f t="shared" si="4"/>
        <v>1.379</v>
      </c>
      <c r="E28" s="149">
        <f t="shared" si="7"/>
        <v>9.9999999999999992E-2</v>
      </c>
      <c r="F28" s="20">
        <f>МКД!F28</f>
        <v>1.5730000000000002</v>
      </c>
      <c r="G28" s="149">
        <f t="shared" si="2"/>
        <v>9.9999702480224037E-2</v>
      </c>
      <c r="H28" s="20">
        <f t="shared" si="5"/>
        <v>1.5730000000000002</v>
      </c>
      <c r="I28" s="149">
        <f t="shared" si="3"/>
        <v>9.9999702480224037E-2</v>
      </c>
      <c r="J28" s="14">
        <f t="shared" si="1"/>
        <v>0</v>
      </c>
      <c r="K28" s="277"/>
      <c r="L28" s="277"/>
      <c r="M28" s="277"/>
      <c r="N28" s="277"/>
      <c r="O28" s="277"/>
      <c r="P28" s="277"/>
      <c r="Q28" s="277"/>
      <c r="R28" s="277"/>
      <c r="S28" s="277"/>
      <c r="T28" s="277"/>
      <c r="U28" s="277"/>
      <c r="V28" s="277"/>
      <c r="W28" s="277"/>
      <c r="X28" s="277"/>
      <c r="Y28" s="277"/>
      <c r="Z28" s="277"/>
      <c r="AA28" s="277"/>
      <c r="AB28" s="277"/>
      <c r="AC28" s="277"/>
      <c r="AD28" s="277"/>
      <c r="AE28" s="277"/>
      <c r="AF28" s="277"/>
      <c r="AG28" s="277"/>
      <c r="AH28" s="277"/>
      <c r="AI28" s="277"/>
      <c r="AJ28" s="277"/>
      <c r="AK28" s="277"/>
      <c r="AL28" s="277"/>
      <c r="AM28" s="277"/>
      <c r="AN28" s="277"/>
      <c r="AO28" s="277"/>
    </row>
    <row r="29" spans="1:43">
      <c r="A29" s="201"/>
      <c r="B29" s="20"/>
      <c r="C29" s="21"/>
      <c r="D29" s="20"/>
      <c r="E29" s="21"/>
      <c r="F29" s="20"/>
      <c r="G29" s="21"/>
      <c r="H29" s="20"/>
      <c r="I29" s="21"/>
      <c r="J29" s="14"/>
      <c r="K29" s="277"/>
      <c r="L29" s="277"/>
      <c r="M29" s="277"/>
      <c r="N29" s="277"/>
      <c r="O29" s="277"/>
      <c r="P29" s="277"/>
      <c r="Q29" s="277"/>
      <c r="R29" s="277"/>
      <c r="S29" s="277"/>
      <c r="T29" s="277"/>
      <c r="U29" s="277"/>
      <c r="V29" s="277"/>
      <c r="W29" s="277"/>
      <c r="X29" s="277"/>
      <c r="Y29" s="277"/>
      <c r="Z29" s="277"/>
      <c r="AA29" s="277"/>
      <c r="AB29" s="277"/>
      <c r="AC29" s="277"/>
      <c r="AD29" s="277"/>
      <c r="AE29" s="277"/>
      <c r="AF29" s="277"/>
      <c r="AG29" s="277"/>
      <c r="AH29" s="277"/>
      <c r="AI29" s="277"/>
      <c r="AJ29" s="277"/>
      <c r="AK29" s="277"/>
      <c r="AL29" s="277"/>
      <c r="AM29" s="277"/>
      <c r="AN29" s="277"/>
      <c r="AO29" s="277"/>
    </row>
    <row r="30" spans="1:43">
      <c r="A30" s="23" t="s">
        <v>0</v>
      </c>
      <c r="B30" s="107">
        <f>SUM(B12:B28)</f>
        <v>13.790000000000001</v>
      </c>
      <c r="C30" s="21">
        <f>B30/B$30</f>
        <v>1</v>
      </c>
      <c r="D30" s="107">
        <f>SUM(D12:D28)</f>
        <v>13.790000000000001</v>
      </c>
      <c r="E30" s="21">
        <f>D30/D$30</f>
        <v>1</v>
      </c>
      <c r="F30" s="107">
        <f>SUM(F12:F28)</f>
        <v>15.7300468</v>
      </c>
      <c r="G30" s="21">
        <f>F30/F$30</f>
        <v>1</v>
      </c>
      <c r="H30" s="107">
        <f>SUM(H12:H28)</f>
        <v>15.7300468</v>
      </c>
      <c r="I30" s="21">
        <f>H30/H$30</f>
        <v>1</v>
      </c>
      <c r="J30" s="14"/>
      <c r="K30" s="176"/>
      <c r="L30" s="176"/>
      <c r="M30" s="176"/>
      <c r="N30" s="176"/>
      <c r="O30" s="176"/>
      <c r="P30" s="176"/>
      <c r="Q30" s="176"/>
      <c r="R30" s="176"/>
      <c r="S30" s="176"/>
      <c r="T30" s="176"/>
      <c r="U30" s="176"/>
      <c r="V30" s="176"/>
      <c r="W30" s="176"/>
      <c r="X30" s="176"/>
      <c r="Y30" s="176"/>
      <c r="Z30" s="176"/>
      <c r="AA30" s="176"/>
      <c r="AB30" s="176"/>
      <c r="AC30" s="176"/>
      <c r="AD30" s="176"/>
      <c r="AE30" s="176"/>
      <c r="AF30" s="176"/>
      <c r="AG30" s="176"/>
      <c r="AH30" s="176"/>
      <c r="AI30" s="176"/>
      <c r="AJ30" s="176"/>
      <c r="AK30" s="176"/>
      <c r="AL30" s="176"/>
      <c r="AM30" s="176"/>
      <c r="AN30" s="176"/>
      <c r="AO30" s="176"/>
    </row>
    <row r="31" spans="1:43">
      <c r="A31" s="26"/>
      <c r="B31" s="196">
        <v>13.79</v>
      </c>
      <c r="C31" s="197"/>
      <c r="D31" s="196">
        <v>13.79</v>
      </c>
      <c r="E31" s="197"/>
      <c r="F31" s="196">
        <v>15.73</v>
      </c>
      <c r="G31" s="198"/>
      <c r="H31" s="196">
        <v>15.73</v>
      </c>
      <c r="I31" s="21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</row>
    <row r="32" spans="1:43">
      <c r="A32" s="19"/>
      <c r="B32" s="20">
        <f>B30-B31</f>
        <v>0</v>
      </c>
      <c r="C32" s="21"/>
      <c r="D32" s="20">
        <f>D30-D31</f>
        <v>0</v>
      </c>
      <c r="E32" s="21"/>
      <c r="F32" s="20">
        <f t="shared" ref="F32" si="8">F30-F31</f>
        <v>4.6799999999791453E-5</v>
      </c>
      <c r="G32" s="21"/>
      <c r="H32" s="20">
        <f t="shared" ref="H32" si="9">H30-H31</f>
        <v>4.6799999999791453E-5</v>
      </c>
      <c r="I32" s="21"/>
      <c r="J32" s="14"/>
      <c r="K32" s="277"/>
      <c r="L32" s="277"/>
      <c r="M32" s="277"/>
      <c r="N32" s="277"/>
      <c r="O32" s="277"/>
      <c r="P32" s="277"/>
      <c r="Q32" s="277"/>
      <c r="R32" s="277"/>
      <c r="S32" s="277"/>
      <c r="T32" s="277"/>
      <c r="U32" s="277"/>
      <c r="V32" s="277"/>
      <c r="W32" s="277"/>
      <c r="X32" s="277"/>
      <c r="Y32" s="277"/>
      <c r="Z32" s="277"/>
      <c r="AA32" s="277"/>
      <c r="AB32" s="277"/>
      <c r="AC32" s="277"/>
      <c r="AD32" s="277"/>
      <c r="AE32" s="277"/>
      <c r="AF32" s="277"/>
      <c r="AG32" s="277"/>
      <c r="AH32" s="277"/>
      <c r="AI32" s="277"/>
      <c r="AJ32" s="277"/>
      <c r="AK32" s="277"/>
      <c r="AL32" s="277"/>
      <c r="AM32" s="277"/>
      <c r="AN32" s="277"/>
      <c r="AO32" s="277"/>
    </row>
    <row r="33" spans="1:43">
      <c r="A33" s="29" t="s">
        <v>18</v>
      </c>
      <c r="B33" s="30"/>
      <c r="C33" s="30"/>
      <c r="D33" s="79"/>
      <c r="E33" s="30"/>
      <c r="F33" s="30"/>
      <c r="G33" s="30"/>
      <c r="H33" s="150"/>
      <c r="I33" s="30"/>
      <c r="J33" s="14">
        <f t="shared" ref="J33:J42" si="10">SUM(K33:AO33)</f>
        <v>0</v>
      </c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</row>
    <row r="34" spans="1:43" ht="38.25">
      <c r="A34" s="115" t="s">
        <v>101</v>
      </c>
      <c r="B34" s="32">
        <f>МКД!B34</f>
        <v>0.59554000000000007</v>
      </c>
      <c r="C34" s="21">
        <f t="shared" ref="C34:C40" si="11">B34/B$40</f>
        <v>0.14525300876580757</v>
      </c>
      <c r="D34" s="32">
        <f>МКД!D34</f>
        <v>1.1910800000000001</v>
      </c>
      <c r="E34" s="21">
        <f t="shared" ref="E34:E40" si="12">D34/D$40</f>
        <v>0.14525300876580757</v>
      </c>
      <c r="F34" s="32">
        <f>МКД!F34</f>
        <v>0.60275558800000006</v>
      </c>
      <c r="G34" s="21">
        <f t="shared" ref="G34:G40" si="13">F34/F$40</f>
        <v>0.14524304240187361</v>
      </c>
      <c r="H34" s="32">
        <f>МКД!H34</f>
        <v>1.2055111760000001</v>
      </c>
      <c r="I34" s="21">
        <f t="shared" ref="I34:I40" si="14">H34/H$40</f>
        <v>0.14524304240187361</v>
      </c>
      <c r="J34" s="14">
        <f t="shared" si="10"/>
        <v>0</v>
      </c>
      <c r="K34" s="277"/>
      <c r="L34" s="277"/>
      <c r="M34" s="277"/>
      <c r="N34" s="277"/>
      <c r="O34" s="277"/>
      <c r="P34" s="277"/>
      <c r="Q34" s="277"/>
      <c r="R34" s="277"/>
      <c r="S34" s="277"/>
      <c r="T34" s="277"/>
      <c r="U34" s="277"/>
      <c r="V34" s="277"/>
      <c r="W34" s="277"/>
      <c r="X34" s="277"/>
      <c r="Y34" s="277"/>
      <c r="Z34" s="277"/>
      <c r="AA34" s="277"/>
      <c r="AB34" s="277"/>
      <c r="AC34" s="277"/>
      <c r="AD34" s="277"/>
      <c r="AE34" s="277"/>
      <c r="AF34" s="277"/>
      <c r="AG34" s="277"/>
      <c r="AH34" s="277"/>
      <c r="AI34" s="277"/>
      <c r="AJ34" s="277"/>
      <c r="AK34" s="277"/>
      <c r="AL34" s="277"/>
      <c r="AM34" s="277"/>
      <c r="AN34" s="277"/>
      <c r="AO34" s="277"/>
    </row>
    <row r="35" spans="1:43" ht="25.5">
      <c r="A35" s="115" t="s">
        <v>102</v>
      </c>
      <c r="B35" s="32">
        <f>МКД!B35</f>
        <v>2.6394000000000002</v>
      </c>
      <c r="C35" s="21">
        <f t="shared" si="11"/>
        <v>0.64375321781319894</v>
      </c>
      <c r="D35" s="32">
        <f>МКД!D35</f>
        <v>5.2788000000000004</v>
      </c>
      <c r="E35" s="21">
        <f t="shared" si="12"/>
        <v>0.64375321781319894</v>
      </c>
      <c r="F35" s="32">
        <f>МКД!F35</f>
        <v>1.5200006800000001</v>
      </c>
      <c r="G35" s="21">
        <f t="shared" si="13"/>
        <v>0.36626707012149129</v>
      </c>
      <c r="H35" s="32">
        <f>МКД!H35</f>
        <v>3.0400013600000002</v>
      </c>
      <c r="I35" s="21">
        <f t="shared" si="14"/>
        <v>0.36626707012149129</v>
      </c>
      <c r="J35" s="14">
        <f t="shared" si="10"/>
        <v>0</v>
      </c>
      <c r="K35" s="277"/>
      <c r="L35" s="277"/>
      <c r="M35" s="277"/>
      <c r="N35" s="277"/>
      <c r="O35" s="277"/>
      <c r="P35" s="277"/>
      <c r="Q35" s="277"/>
      <c r="R35" s="277"/>
      <c r="S35" s="277"/>
      <c r="T35" s="277"/>
      <c r="U35" s="277"/>
      <c r="V35" s="277"/>
      <c r="W35" s="277"/>
      <c r="X35" s="277"/>
      <c r="Y35" s="277"/>
      <c r="Z35" s="277"/>
      <c r="AA35" s="277"/>
      <c r="AB35" s="277"/>
      <c r="AC35" s="277"/>
      <c r="AD35" s="277"/>
      <c r="AE35" s="277"/>
      <c r="AF35" s="277"/>
      <c r="AG35" s="277"/>
      <c r="AH35" s="277"/>
      <c r="AI35" s="277"/>
      <c r="AJ35" s="277"/>
      <c r="AK35" s="277"/>
      <c r="AL35" s="277"/>
      <c r="AM35" s="277"/>
      <c r="AN35" s="277"/>
      <c r="AO35" s="277"/>
    </row>
    <row r="36" spans="1:43">
      <c r="A36" s="115" t="s">
        <v>49</v>
      </c>
      <c r="B36" s="32">
        <f>МКД!B36</f>
        <v>0.68769999999999998</v>
      </c>
      <c r="C36" s="21">
        <f t="shared" si="11"/>
        <v>0.16773095699406565</v>
      </c>
      <c r="D36" s="32">
        <f>МКД!D36</f>
        <v>1.3754</v>
      </c>
      <c r="E36" s="21">
        <f t="shared" si="12"/>
        <v>0.16773095699406565</v>
      </c>
      <c r="F36" s="32">
        <f>МКД!F36</f>
        <v>0.69608994000000002</v>
      </c>
      <c r="G36" s="21">
        <f t="shared" si="13"/>
        <v>0.16773336105668363</v>
      </c>
      <c r="H36" s="32">
        <f>МКД!H36</f>
        <v>1.39217988</v>
      </c>
      <c r="I36" s="21">
        <f t="shared" si="14"/>
        <v>0.16773336105668363</v>
      </c>
      <c r="J36" s="14">
        <f t="shared" si="10"/>
        <v>0</v>
      </c>
      <c r="K36" s="277"/>
      <c r="L36" s="277"/>
      <c r="M36" s="277"/>
      <c r="N36" s="277"/>
      <c r="O36" s="277"/>
      <c r="P36" s="277"/>
      <c r="Q36" s="277"/>
      <c r="R36" s="277"/>
      <c r="S36" s="277"/>
      <c r="T36" s="277"/>
      <c r="U36" s="277"/>
      <c r="V36" s="277"/>
      <c r="W36" s="277"/>
      <c r="X36" s="277"/>
      <c r="Y36" s="277"/>
      <c r="Z36" s="277"/>
      <c r="AA36" s="277"/>
      <c r="AB36" s="277"/>
      <c r="AC36" s="277"/>
      <c r="AD36" s="277"/>
      <c r="AE36" s="277"/>
      <c r="AF36" s="277"/>
      <c r="AG36" s="277"/>
      <c r="AH36" s="277"/>
      <c r="AI36" s="277"/>
      <c r="AJ36" s="277"/>
      <c r="AK36" s="277"/>
      <c r="AL36" s="277"/>
      <c r="AM36" s="277"/>
      <c r="AN36" s="277"/>
      <c r="AO36" s="277"/>
    </row>
    <row r="37" spans="1:43" ht="25.5">
      <c r="A37" s="115" t="s">
        <v>103</v>
      </c>
      <c r="B37" s="32">
        <f>МКД!B37</f>
        <v>0.12100000000000001</v>
      </c>
      <c r="C37" s="21">
        <f t="shared" si="11"/>
        <v>2.9512063103507263E-2</v>
      </c>
      <c r="D37" s="32">
        <f>МКД!D37</f>
        <v>0.24200000000000002</v>
      </c>
      <c r="E37" s="21">
        <f t="shared" si="12"/>
        <v>2.9512063103507263E-2</v>
      </c>
      <c r="F37" s="32">
        <f>МКД!F37</f>
        <v>0.12247620000000001</v>
      </c>
      <c r="G37" s="21">
        <f t="shared" si="13"/>
        <v>2.9512486095475819E-2</v>
      </c>
      <c r="H37" s="32">
        <f>МКД!H37</f>
        <v>0.24495240000000001</v>
      </c>
      <c r="I37" s="21">
        <f t="shared" si="14"/>
        <v>2.9512486095475819E-2</v>
      </c>
      <c r="J37" s="14">
        <f t="shared" si="10"/>
        <v>0</v>
      </c>
      <c r="K37" s="277"/>
      <c r="L37" s="277"/>
      <c r="M37" s="277"/>
      <c r="N37" s="277"/>
      <c r="O37" s="277"/>
      <c r="P37" s="277"/>
      <c r="Q37" s="277"/>
      <c r="R37" s="277"/>
      <c r="S37" s="277"/>
      <c r="T37" s="277"/>
      <c r="U37" s="277"/>
      <c r="V37" s="277"/>
      <c r="W37" s="277"/>
      <c r="X37" s="277"/>
      <c r="Y37" s="277"/>
      <c r="Z37" s="277"/>
      <c r="AA37" s="277"/>
      <c r="AB37" s="277"/>
      <c r="AC37" s="277"/>
      <c r="AD37" s="277"/>
      <c r="AE37" s="277"/>
      <c r="AF37" s="277"/>
      <c r="AG37" s="277"/>
      <c r="AH37" s="277"/>
      <c r="AI37" s="277"/>
      <c r="AJ37" s="277"/>
      <c r="AK37" s="277"/>
      <c r="AL37" s="277"/>
      <c r="AM37" s="277"/>
      <c r="AN37" s="277"/>
      <c r="AO37" s="277"/>
    </row>
    <row r="38" spans="1:43">
      <c r="A38" s="157" t="s">
        <v>2</v>
      </c>
      <c r="B38" s="158">
        <f>МКД!B38</f>
        <v>4.7826003780862998E-2</v>
      </c>
      <c r="C38" s="159">
        <f t="shared" si="11"/>
        <v>1.1664826789829798E-2</v>
      </c>
      <c r="D38" s="158">
        <f>МКД!D38</f>
        <v>9.5652007561725996E-2</v>
      </c>
      <c r="E38" s="159">
        <f t="shared" si="12"/>
        <v>1.1664826789829798E-2</v>
      </c>
      <c r="F38" s="158">
        <f>МКД!F38</f>
        <v>1.2</v>
      </c>
      <c r="G38" s="159">
        <f t="shared" si="13"/>
        <v>0.28915808389361347</v>
      </c>
      <c r="H38" s="158">
        <f>МКД!H38</f>
        <v>2.4</v>
      </c>
      <c r="I38" s="159">
        <f t="shared" si="14"/>
        <v>0.28915808389361347</v>
      </c>
      <c r="J38" s="14">
        <f t="shared" si="10"/>
        <v>0</v>
      </c>
      <c r="K38" s="277"/>
      <c r="L38" s="277"/>
      <c r="M38" s="277"/>
      <c r="N38" s="277"/>
      <c r="O38" s="277"/>
      <c r="P38" s="277"/>
      <c r="Q38" s="277"/>
      <c r="R38" s="277"/>
      <c r="S38" s="277"/>
      <c r="T38" s="277"/>
      <c r="U38" s="277"/>
      <c r="V38" s="277"/>
      <c r="W38" s="277"/>
      <c r="X38" s="277"/>
      <c r="Y38" s="277"/>
      <c r="Z38" s="277"/>
      <c r="AA38" s="277"/>
      <c r="AB38" s="277"/>
      <c r="AC38" s="277"/>
      <c r="AD38" s="277"/>
      <c r="AE38" s="277"/>
      <c r="AF38" s="277"/>
      <c r="AG38" s="277"/>
      <c r="AH38" s="277"/>
      <c r="AI38" s="277"/>
      <c r="AJ38" s="277"/>
      <c r="AK38" s="277"/>
      <c r="AL38" s="277"/>
      <c r="AM38" s="277"/>
      <c r="AN38" s="277"/>
      <c r="AO38" s="277"/>
    </row>
    <row r="39" spans="1:43">
      <c r="A39" s="157" t="s">
        <v>1</v>
      </c>
      <c r="B39" s="158">
        <f>МКД!B39</f>
        <v>8.5523370453369531E-3</v>
      </c>
      <c r="C39" s="160">
        <f t="shared" si="11"/>
        <v>2.085926533590471E-3</v>
      </c>
      <c r="D39" s="158">
        <f>МКД!D39</f>
        <v>1.7104674090673906E-2</v>
      </c>
      <c r="E39" s="160">
        <f t="shared" si="12"/>
        <v>2.085926533590471E-3</v>
      </c>
      <c r="F39" s="158">
        <f>МКД!F39</f>
        <v>8.6566755572900639E-3</v>
      </c>
      <c r="G39" s="160">
        <f t="shared" si="13"/>
        <v>2.0859564308622278E-3</v>
      </c>
      <c r="H39" s="158">
        <f>МКД!H39</f>
        <v>1.7313351114580128E-2</v>
      </c>
      <c r="I39" s="160">
        <f t="shared" si="14"/>
        <v>2.0859564308622278E-3</v>
      </c>
      <c r="J39" s="14">
        <f t="shared" si="10"/>
        <v>0</v>
      </c>
      <c r="K39" s="277"/>
      <c r="L39" s="277"/>
      <c r="M39" s="277"/>
      <c r="N39" s="277"/>
      <c r="O39" s="277"/>
      <c r="P39" s="277"/>
      <c r="Q39" s="277"/>
      <c r="R39" s="277"/>
      <c r="S39" s="277"/>
      <c r="T39" s="277"/>
      <c r="U39" s="277"/>
      <c r="V39" s="277"/>
      <c r="W39" s="277"/>
      <c r="X39" s="277"/>
      <c r="Y39" s="277"/>
      <c r="Z39" s="277"/>
      <c r="AA39" s="277"/>
      <c r="AB39" s="277"/>
      <c r="AC39" s="277"/>
      <c r="AD39" s="277"/>
      <c r="AE39" s="277"/>
      <c r="AF39" s="277"/>
      <c r="AG39" s="277"/>
      <c r="AH39" s="277"/>
      <c r="AI39" s="277"/>
      <c r="AJ39" s="277"/>
      <c r="AK39" s="277"/>
      <c r="AL39" s="277"/>
      <c r="AM39" s="277"/>
      <c r="AN39" s="277"/>
      <c r="AO39" s="277"/>
    </row>
    <row r="40" spans="1:43" s="27" customFormat="1">
      <c r="A40" s="34" t="s">
        <v>0</v>
      </c>
      <c r="B40" s="28">
        <f>SUM(B34:B39)</f>
        <v>4.1000183408262014</v>
      </c>
      <c r="C40" s="21">
        <f t="shared" si="11"/>
        <v>1</v>
      </c>
      <c r="D40" s="28">
        <f>SUM(D34:D39)</f>
        <v>8.2000366816524028</v>
      </c>
      <c r="E40" s="21">
        <f t="shared" si="12"/>
        <v>1</v>
      </c>
      <c r="F40" s="28">
        <f>SUM(F34:F39)</f>
        <v>4.1499790835572901</v>
      </c>
      <c r="G40" s="21">
        <f t="shared" si="13"/>
        <v>1</v>
      </c>
      <c r="H40" s="28">
        <f>SUM(H34:H39)</f>
        <v>8.2999581671145801</v>
      </c>
      <c r="I40" s="21">
        <f t="shared" si="14"/>
        <v>1</v>
      </c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</row>
    <row r="41" spans="1:43" s="27" customFormat="1" collapsed="1">
      <c r="A41" s="29" t="s">
        <v>6</v>
      </c>
      <c r="B41" s="28">
        <v>1.87</v>
      </c>
      <c r="C41" s="108"/>
      <c r="D41" s="28">
        <v>1.87</v>
      </c>
      <c r="E41" s="35"/>
      <c r="F41" s="28">
        <v>1.87</v>
      </c>
      <c r="G41" s="200"/>
      <c r="H41" s="28">
        <v>1.87</v>
      </c>
      <c r="I41" s="35"/>
      <c r="J41" s="14">
        <f t="shared" si="10"/>
        <v>0</v>
      </c>
      <c r="K41" s="277"/>
      <c r="L41" s="277"/>
      <c r="M41" s="277"/>
      <c r="N41" s="277"/>
      <c r="O41" s="277"/>
      <c r="P41" s="277"/>
      <c r="Q41" s="277"/>
      <c r="R41" s="277"/>
      <c r="S41" s="277"/>
      <c r="T41" s="277"/>
      <c r="U41" s="277"/>
      <c r="V41" s="277"/>
      <c r="W41" s="277"/>
      <c r="X41" s="277"/>
      <c r="Y41" s="277"/>
      <c r="Z41" s="277"/>
      <c r="AA41" s="277"/>
      <c r="AB41" s="277"/>
      <c r="AC41" s="277"/>
      <c r="AD41" s="277"/>
      <c r="AE41" s="277"/>
      <c r="AF41" s="277"/>
      <c r="AG41" s="277"/>
      <c r="AH41" s="277"/>
      <c r="AI41" s="277"/>
      <c r="AJ41" s="277"/>
      <c r="AK41" s="277"/>
      <c r="AL41" s="277"/>
      <c r="AM41" s="277"/>
      <c r="AN41" s="277"/>
      <c r="AO41" s="277"/>
    </row>
    <row r="42" spans="1:43">
      <c r="A42" s="36" t="s">
        <v>8</v>
      </c>
      <c r="B42" s="98">
        <f>B30+B40+B41</f>
        <v>19.760018340826203</v>
      </c>
      <c r="C42" s="99"/>
      <c r="D42" s="98">
        <f>D30+D40+D41</f>
        <v>23.860036681652407</v>
      </c>
      <c r="E42" s="99"/>
      <c r="F42" s="98">
        <f>F30+F40+F41</f>
        <v>21.750025883557292</v>
      </c>
      <c r="G42" s="99"/>
      <c r="H42" s="98">
        <f>H30+H40+H41</f>
        <v>25.90000496711458</v>
      </c>
      <c r="I42" s="2"/>
      <c r="J42" s="14">
        <f t="shared" si="10"/>
        <v>0</v>
      </c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440"/>
    </row>
    <row r="43" spans="1:43" s="162" customFormat="1">
      <c r="A43" s="180"/>
      <c r="B43" s="181"/>
      <c r="C43" s="146"/>
      <c r="D43" s="182"/>
      <c r="E43" s="146"/>
      <c r="F43" s="183"/>
      <c r="G43" s="146"/>
      <c r="H43" s="184"/>
      <c r="I43" s="146"/>
      <c r="J43" s="156"/>
      <c r="K43" s="430"/>
      <c r="L43" s="430"/>
      <c r="M43" s="430"/>
      <c r="N43" s="430"/>
      <c r="O43" s="430"/>
      <c r="P43" s="430"/>
      <c r="Q43" s="430"/>
      <c r="R43" s="430"/>
      <c r="S43" s="430"/>
      <c r="T43" s="430"/>
      <c r="U43" s="430"/>
      <c r="V43" s="430"/>
      <c r="W43" s="430"/>
      <c r="X43" s="430"/>
      <c r="Y43" s="430"/>
      <c r="Z43" s="430"/>
      <c r="AA43" s="430"/>
      <c r="AB43" s="430"/>
      <c r="AC43" s="430"/>
      <c r="AD43" s="430"/>
      <c r="AE43" s="430"/>
      <c r="AF43" s="430"/>
      <c r="AG43" s="430"/>
      <c r="AH43" s="430"/>
      <c r="AI43" s="430"/>
      <c r="AJ43" s="430"/>
      <c r="AK43" s="430"/>
      <c r="AL43" s="430"/>
      <c r="AM43" s="430"/>
      <c r="AN43" s="430"/>
      <c r="AO43" s="430"/>
      <c r="AP43" s="441"/>
      <c r="AQ43" s="431"/>
    </row>
    <row r="44" spans="1:43" s="162" customFormat="1">
      <c r="A44" s="61"/>
      <c r="B44" s="202">
        <v>19.760000000000002</v>
      </c>
      <c r="C44" s="202"/>
      <c r="D44" s="202">
        <v>23.86</v>
      </c>
      <c r="E44" s="203"/>
      <c r="F44" s="204">
        <v>21.75</v>
      </c>
      <c r="G44" s="161"/>
      <c r="H44" s="202">
        <v>25.9</v>
      </c>
      <c r="I44" s="61"/>
      <c r="J44" s="156"/>
      <c r="K44" s="431"/>
      <c r="L44" s="431"/>
      <c r="M44" s="431"/>
      <c r="N44" s="431"/>
      <c r="O44" s="431"/>
      <c r="P44" s="431"/>
      <c r="Q44" s="431"/>
      <c r="R44" s="431"/>
      <c r="S44" s="431"/>
      <c r="T44" s="431"/>
      <c r="U44" s="431"/>
      <c r="V44" s="431"/>
      <c r="W44" s="431"/>
      <c r="X44" s="431"/>
      <c r="Y44" s="431"/>
      <c r="Z44" s="431"/>
      <c r="AA44" s="431"/>
      <c r="AB44" s="431"/>
      <c r="AC44" s="431"/>
      <c r="AD44" s="431"/>
      <c r="AE44" s="431"/>
      <c r="AF44" s="431"/>
      <c r="AG44" s="431"/>
      <c r="AH44" s="431"/>
      <c r="AI44" s="431"/>
      <c r="AJ44" s="431"/>
      <c r="AK44" s="431"/>
      <c r="AL44" s="431"/>
      <c r="AM44" s="431"/>
      <c r="AN44" s="431"/>
      <c r="AO44" s="431"/>
      <c r="AP44" s="431"/>
      <c r="AQ44" s="431"/>
    </row>
    <row r="45" spans="1:43" s="164" customFormat="1">
      <c r="A45" s="241" t="s">
        <v>111</v>
      </c>
      <c r="B45" s="145"/>
      <c r="C45" s="146"/>
      <c r="D45" s="145"/>
      <c r="E45" s="146"/>
      <c r="I45" s="61"/>
      <c r="J45" s="151"/>
      <c r="K45" s="432"/>
      <c r="L45" s="432"/>
      <c r="Z45" s="432"/>
      <c r="AA45" s="432"/>
      <c r="AB45" s="432"/>
      <c r="AC45" s="432"/>
      <c r="AD45" s="432"/>
      <c r="AE45" s="432"/>
      <c r="AJ45" s="432"/>
      <c r="AK45" s="432"/>
      <c r="AL45" s="432"/>
    </row>
    <row r="46" spans="1:43" s="61" customFormat="1">
      <c r="A46" s="61" t="s">
        <v>110</v>
      </c>
      <c r="F46" s="145"/>
      <c r="G46" s="146"/>
      <c r="H46" s="145"/>
      <c r="I46" s="146"/>
      <c r="J46" s="147">
        <f>SUM(K46:AO46)</f>
        <v>0</v>
      </c>
      <c r="K46" s="165"/>
      <c r="L46" s="165"/>
      <c r="M46" s="165"/>
      <c r="N46" s="165"/>
      <c r="O46" s="165"/>
      <c r="P46" s="165"/>
      <c r="Q46" s="165"/>
      <c r="R46" s="165"/>
      <c r="S46" s="165"/>
      <c r="T46" s="165"/>
      <c r="U46" s="165"/>
      <c r="V46" s="165"/>
      <c r="W46" s="165"/>
      <c r="X46" s="165"/>
      <c r="Y46" s="165"/>
      <c r="Z46" s="165"/>
      <c r="AA46" s="165"/>
      <c r="AB46" s="165"/>
      <c r="AC46" s="165"/>
      <c r="AD46" s="165"/>
      <c r="AE46" s="165"/>
      <c r="AF46" s="165"/>
      <c r="AG46" s="165"/>
      <c r="AH46" s="165"/>
      <c r="AI46" s="165"/>
      <c r="AJ46" s="165"/>
      <c r="AK46" s="165"/>
      <c r="AL46" s="165"/>
      <c r="AM46" s="165"/>
      <c r="AN46" s="165"/>
      <c r="AO46" s="165"/>
      <c r="AP46" s="432"/>
      <c r="AQ46" s="164"/>
    </row>
    <row r="47" spans="1:43" s="61" customFormat="1">
      <c r="A47" s="61" t="s">
        <v>107</v>
      </c>
      <c r="D47" s="162" t="s">
        <v>108</v>
      </c>
      <c r="J47" s="147">
        <f>SUM(K47:AO47)</f>
        <v>0</v>
      </c>
      <c r="K47" s="433"/>
      <c r="L47" s="433"/>
      <c r="M47" s="433"/>
      <c r="N47" s="433"/>
      <c r="O47" s="433"/>
      <c r="P47" s="433"/>
      <c r="Q47" s="433"/>
      <c r="R47" s="433"/>
      <c r="S47" s="433"/>
      <c r="T47" s="433"/>
      <c r="U47" s="433"/>
      <c r="V47" s="433"/>
      <c r="W47" s="433"/>
      <c r="X47" s="433"/>
      <c r="Y47" s="433"/>
      <c r="Z47" s="433"/>
      <c r="AA47" s="433"/>
      <c r="AB47" s="433"/>
      <c r="AC47" s="433"/>
      <c r="AD47" s="433"/>
      <c r="AE47" s="433"/>
      <c r="AF47" s="433"/>
      <c r="AG47" s="433"/>
      <c r="AH47" s="433"/>
      <c r="AI47" s="433"/>
      <c r="AJ47" s="433"/>
      <c r="AK47" s="433"/>
      <c r="AL47" s="433"/>
      <c r="AM47" s="433"/>
      <c r="AN47" s="433"/>
      <c r="AO47" s="433"/>
      <c r="AP47" s="432"/>
      <c r="AQ47" s="164"/>
    </row>
    <row r="48" spans="1:43" s="61" customFormat="1" ht="38.25">
      <c r="A48" s="171" t="s">
        <v>105</v>
      </c>
      <c r="D48" s="162" t="s">
        <v>109</v>
      </c>
      <c r="J48" s="172">
        <f>SUM(K48:AO48)</f>
        <v>0</v>
      </c>
      <c r="K48" s="432"/>
      <c r="L48" s="432"/>
      <c r="M48" s="433"/>
      <c r="N48" s="433"/>
      <c r="O48" s="433"/>
      <c r="P48" s="433"/>
      <c r="Q48" s="433"/>
      <c r="R48" s="433"/>
      <c r="S48" s="432"/>
      <c r="T48" s="432"/>
      <c r="U48" s="432"/>
      <c r="V48" s="432"/>
      <c r="W48" s="432"/>
      <c r="X48" s="432"/>
      <c r="Y48" s="432"/>
      <c r="Z48" s="432"/>
      <c r="AA48" s="432"/>
      <c r="AB48" s="432"/>
      <c r="AC48" s="432"/>
      <c r="AD48" s="432"/>
      <c r="AE48" s="432"/>
      <c r="AF48" s="432"/>
      <c r="AG48" s="432"/>
      <c r="AH48" s="442"/>
      <c r="AI48" s="442"/>
      <c r="AJ48" s="432"/>
      <c r="AK48" s="432"/>
      <c r="AL48" s="432"/>
      <c r="AM48" s="432"/>
      <c r="AN48" s="432"/>
      <c r="AO48" s="432"/>
      <c r="AP48" s="432"/>
      <c r="AQ48" s="164"/>
    </row>
    <row r="49" spans="10:43" s="61" customFormat="1">
      <c r="J49" s="169"/>
      <c r="K49" s="164"/>
      <c r="L49" s="164"/>
      <c r="M49" s="164"/>
      <c r="N49" s="164"/>
      <c r="O49" s="164"/>
      <c r="P49" s="164"/>
      <c r="Q49" s="164"/>
      <c r="R49" s="164"/>
      <c r="S49" s="164"/>
      <c r="T49" s="164"/>
      <c r="U49" s="164"/>
      <c r="V49" s="164"/>
      <c r="W49" s="164"/>
      <c r="X49" s="164"/>
      <c r="Y49" s="164"/>
      <c r="Z49" s="164"/>
      <c r="AA49" s="241"/>
      <c r="AB49" s="164"/>
      <c r="AC49" s="164"/>
      <c r="AD49" s="164"/>
      <c r="AE49" s="164"/>
      <c r="AF49" s="164"/>
      <c r="AG49" s="164"/>
      <c r="AH49" s="443"/>
      <c r="AI49" s="443"/>
      <c r="AJ49" s="164"/>
      <c r="AK49" s="164"/>
      <c r="AL49" s="164"/>
      <c r="AM49" s="164"/>
      <c r="AN49" s="164"/>
      <c r="AO49" s="164"/>
      <c r="AP49" s="164"/>
      <c r="AQ49" s="164"/>
    </row>
  </sheetData>
  <mergeCells count="12">
    <mergeCell ref="H4:H9"/>
    <mergeCell ref="I4:I9"/>
    <mergeCell ref="B2:C3"/>
    <mergeCell ref="D2:E3"/>
    <mergeCell ref="F2:G3"/>
    <mergeCell ref="H2:I3"/>
    <mergeCell ref="B4:B9"/>
    <mergeCell ref="C4:C9"/>
    <mergeCell ref="D4:D9"/>
    <mergeCell ref="E4:E9"/>
    <mergeCell ref="F4:F9"/>
    <mergeCell ref="G4:G9"/>
  </mergeCells>
  <pageMargins left="0.11811023622047245" right="0.11811023622047245" top="0.15748031496062992" bottom="0.15748031496062992" header="0" footer="0"/>
  <pageSetup paperSize="9" scale="53" fitToWidth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2</vt:i4>
      </vt:variant>
    </vt:vector>
  </HeadingPairs>
  <TitlesOfParts>
    <vt:vector size="15" baseType="lpstr">
      <vt:lpstr>Лист1</vt:lpstr>
      <vt:lpstr>10 эт</vt:lpstr>
      <vt:lpstr>св 10 эт_</vt:lpstr>
      <vt:lpstr>МКД</vt:lpstr>
      <vt:lpstr>мкр 53</vt:lpstr>
      <vt:lpstr>мкр 54</vt:lpstr>
      <vt:lpstr>мкр 55</vt:lpstr>
      <vt:lpstr>мкр 56</vt:lpstr>
      <vt:lpstr>Академ</vt:lpstr>
      <vt:lpstr>Всего план</vt:lpstr>
      <vt:lpstr>БК121</vt:lpstr>
      <vt:lpstr>Прил 2_до 10 эт</vt:lpstr>
      <vt:lpstr>Прил 2_св 10 эт</vt:lpstr>
      <vt:lpstr>БК121!Заголовки_для_печати</vt:lpstr>
      <vt:lpstr>БК121!Область_печати</vt:lpstr>
    </vt:vector>
  </TitlesOfParts>
  <Company>SysteM-X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IP43</dc:creator>
  <cp:lastModifiedBy>blir</cp:lastModifiedBy>
  <cp:lastPrinted>2018-03-15T09:30:47Z</cp:lastPrinted>
  <dcterms:created xsi:type="dcterms:W3CDTF">2008-01-05T09:29:16Z</dcterms:created>
  <dcterms:modified xsi:type="dcterms:W3CDTF">2018-03-15T09:51:34Z</dcterms:modified>
</cp:coreProperties>
</file>